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552" windowWidth="19416" windowHeight="7512" activeTab="1"/>
  </bookViews>
  <sheets>
    <sheet name="PL1 - NCC" sheetId="2" r:id="rId1"/>
    <sheet name="PL2 - DVTT" sheetId="4" r:id="rId2"/>
    <sheet name="Danh sach ĐV Cong khai" sheetId="5" r:id="rId3"/>
  </sheets>
  <definedNames>
    <definedName name="_xlnm.Print_Titles" localSheetId="2">'Danh sach ĐV Cong khai'!$5:$5</definedName>
    <definedName name="_xlnm.Print_Titles" localSheetId="0">'PL1 - NCC'!$A:$B,'PL1 - NCC'!$5:$10</definedName>
    <definedName name="_xlnm.Print_Titles" localSheetId="1">'PL2 - DVTT'!$A:$C,'PL2 - DVTT'!$5:$6</definedName>
  </definedNames>
  <calcPr calcId="124519"/>
</workbook>
</file>

<file path=xl/calcChain.xml><?xml version="1.0" encoding="utf-8"?>
<calcChain xmlns="http://schemas.openxmlformats.org/spreadsheetml/2006/main">
  <c r="D65" i="4"/>
  <c r="D48"/>
  <c r="D45"/>
  <c r="D42"/>
  <c r="D20"/>
  <c r="F8"/>
  <c r="E8" s="1"/>
  <c r="D8"/>
  <c r="F81"/>
  <c r="E81"/>
  <c r="P80"/>
  <c r="P79" s="1"/>
  <c r="BH79"/>
  <c r="BG79"/>
  <c r="BF79"/>
  <c r="BE79"/>
  <c r="BD79"/>
  <c r="BC79"/>
  <c r="BB79"/>
  <c r="BA79"/>
  <c r="AZ79"/>
  <c r="AY79"/>
  <c r="AX79"/>
  <c r="AW79"/>
  <c r="AV79"/>
  <c r="AT79"/>
  <c r="AS79"/>
  <c r="AR79"/>
  <c r="AQ79"/>
  <c r="AP79"/>
  <c r="AO79"/>
  <c r="AN79"/>
  <c r="AM79"/>
  <c r="AL79"/>
  <c r="AK79"/>
  <c r="AJ79"/>
  <c r="AI79"/>
  <c r="AH79"/>
  <c r="AH75" s="1"/>
  <c r="AG79"/>
  <c r="AF79"/>
  <c r="AE79"/>
  <c r="AD79"/>
  <c r="AC79"/>
  <c r="AB79"/>
  <c r="AA79"/>
  <c r="Z79"/>
  <c r="Z75" s="1"/>
  <c r="W79"/>
  <c r="V79"/>
  <c r="U79"/>
  <c r="T79"/>
  <c r="S79"/>
  <c r="S75" s="1"/>
  <c r="Q79"/>
  <c r="N79"/>
  <c r="M79"/>
  <c r="L79"/>
  <c r="K79"/>
  <c r="J79"/>
  <c r="I79"/>
  <c r="H79"/>
  <c r="G79"/>
  <c r="F79"/>
  <c r="E78"/>
  <c r="BH77"/>
  <c r="BG77"/>
  <c r="BG76" s="1"/>
  <c r="BG75" s="1"/>
  <c r="BF77"/>
  <c r="BF76" s="1"/>
  <c r="BF75" s="1"/>
  <c r="BE77"/>
  <c r="BD77"/>
  <c r="BC77"/>
  <c r="BC76" s="1"/>
  <c r="BC75" s="1"/>
  <c r="BB77"/>
  <c r="BA77"/>
  <c r="AZ77"/>
  <c r="AY77"/>
  <c r="AY76" s="1"/>
  <c r="AY75" s="1"/>
  <c r="AX77"/>
  <c r="AX76" s="1"/>
  <c r="AX75" s="1"/>
  <c r="AW77"/>
  <c r="AV77"/>
  <c r="AT77"/>
  <c r="AT76" s="1"/>
  <c r="AT75" s="1"/>
  <c r="AS77"/>
  <c r="AR77"/>
  <c r="AQ77"/>
  <c r="AP77"/>
  <c r="AP76" s="1"/>
  <c r="AP75" s="1"/>
  <c r="AO77"/>
  <c r="AO76" s="1"/>
  <c r="AO75" s="1"/>
  <c r="AN77"/>
  <c r="AM77"/>
  <c r="AK77"/>
  <c r="AK76" s="1"/>
  <c r="AK75" s="1"/>
  <c r="AJ77"/>
  <c r="AI77"/>
  <c r="AH77"/>
  <c r="AG77"/>
  <c r="AG76" s="1"/>
  <c r="AG75" s="1"/>
  <c r="AF77"/>
  <c r="AF76" s="1"/>
  <c r="AF75" s="1"/>
  <c r="AE77"/>
  <c r="AD77"/>
  <c r="AC77"/>
  <c r="AC76" s="1"/>
  <c r="AC75" s="1"/>
  <c r="AB77"/>
  <c r="W77"/>
  <c r="V77"/>
  <c r="U77"/>
  <c r="T77"/>
  <c r="S77"/>
  <c r="Q77"/>
  <c r="P77"/>
  <c r="N77"/>
  <c r="M77"/>
  <c r="L77"/>
  <c r="K77"/>
  <c r="J77"/>
  <c r="I77"/>
  <c r="G77"/>
  <c r="F77"/>
  <c r="F76" s="1"/>
  <c r="BH76"/>
  <c r="BH75" s="1"/>
  <c r="BE76"/>
  <c r="BE75" s="1"/>
  <c r="BD76"/>
  <c r="BB76"/>
  <c r="BB75" s="1"/>
  <c r="BA76"/>
  <c r="BA75" s="1"/>
  <c r="AZ76"/>
  <c r="AZ75" s="1"/>
  <c r="AW76"/>
  <c r="AW75" s="1"/>
  <c r="AV76"/>
  <c r="AS76"/>
  <c r="AS75" s="1"/>
  <c r="AR76"/>
  <c r="AR75" s="1"/>
  <c r="AQ76"/>
  <c r="AQ75" s="1"/>
  <c r="AN76"/>
  <c r="AN75" s="1"/>
  <c r="AM76"/>
  <c r="AJ76"/>
  <c r="AJ75" s="1"/>
  <c r="AI76"/>
  <c r="AI75" s="1"/>
  <c r="AH76"/>
  <c r="AE76"/>
  <c r="AD76"/>
  <c r="AB76"/>
  <c r="AB75" s="1"/>
  <c r="AA76"/>
  <c r="AA75" s="1"/>
  <c r="W76"/>
  <c r="W75" s="1"/>
  <c r="V76"/>
  <c r="U76"/>
  <c r="T76"/>
  <c r="S76"/>
  <c r="Q76"/>
  <c r="P76"/>
  <c r="N76"/>
  <c r="M76"/>
  <c r="L76"/>
  <c r="K76"/>
  <c r="K75" s="1"/>
  <c r="J76"/>
  <c r="J75" s="1"/>
  <c r="I76"/>
  <c r="H76"/>
  <c r="G76"/>
  <c r="G75" s="1"/>
  <c r="BD75"/>
  <c r="AV75"/>
  <c r="AU75"/>
  <c r="AM75"/>
  <c r="AL75"/>
  <c r="AE75"/>
  <c r="AD75"/>
  <c r="X75"/>
  <c r="V75"/>
  <c r="U75"/>
  <c r="T75"/>
  <c r="R75"/>
  <c r="Q75"/>
  <c r="O75"/>
  <c r="N75"/>
  <c r="M75"/>
  <c r="L75"/>
  <c r="I75"/>
  <c r="H75"/>
  <c r="AN74"/>
  <c r="E74" s="1"/>
  <c r="E73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F72"/>
  <c r="AE72"/>
  <c r="W72"/>
  <c r="V72"/>
  <c r="T72"/>
  <c r="S72"/>
  <c r="Q72"/>
  <c r="P72"/>
  <c r="O72"/>
  <c r="N72"/>
  <c r="M72"/>
  <c r="L72"/>
  <c r="G72"/>
  <c r="F72"/>
  <c r="F65" s="1"/>
  <c r="BF71"/>
  <c r="E71"/>
  <c r="E70"/>
  <c r="BH69"/>
  <c r="BG69"/>
  <c r="BF69"/>
  <c r="BF65" s="1"/>
  <c r="BF64" s="1"/>
  <c r="BE69"/>
  <c r="BD69"/>
  <c r="BC69"/>
  <c r="BA69"/>
  <c r="AZ69"/>
  <c r="AY69"/>
  <c r="AX69"/>
  <c r="AW69"/>
  <c r="AO69"/>
  <c r="AN69"/>
  <c r="AM69"/>
  <c r="AL69"/>
  <c r="AL65" s="1"/>
  <c r="AL64" s="1"/>
  <c r="AF69"/>
  <c r="AE69"/>
  <c r="Z69"/>
  <c r="W69"/>
  <c r="W65" s="1"/>
  <c r="W64" s="1"/>
  <c r="V69"/>
  <c r="V65" s="1"/>
  <c r="V64" s="1"/>
  <c r="T69"/>
  <c r="S69"/>
  <c r="Q69"/>
  <c r="P69"/>
  <c r="O69"/>
  <c r="N69"/>
  <c r="M69"/>
  <c r="L69"/>
  <c r="L65" s="1"/>
  <c r="L64" s="1"/>
  <c r="J69"/>
  <c r="G69"/>
  <c r="F69"/>
  <c r="M68"/>
  <c r="E68"/>
  <c r="E67"/>
  <c r="BH66"/>
  <c r="BG66"/>
  <c r="BF66"/>
  <c r="BE66"/>
  <c r="BE65" s="1"/>
  <c r="BE64" s="1"/>
  <c r="BD66"/>
  <c r="BD65" s="1"/>
  <c r="BD64" s="1"/>
  <c r="BC66"/>
  <c r="BB66"/>
  <c r="BA66"/>
  <c r="BA65" s="1"/>
  <c r="BA64" s="1"/>
  <c r="AZ66"/>
  <c r="AY66"/>
  <c r="AX66"/>
  <c r="AW66"/>
  <c r="AW65" s="1"/>
  <c r="AW64" s="1"/>
  <c r="AV66"/>
  <c r="AV65" s="1"/>
  <c r="AV64" s="1"/>
  <c r="AU66"/>
  <c r="AT66"/>
  <c r="AS66"/>
  <c r="AS65" s="1"/>
  <c r="AS64" s="1"/>
  <c r="AR66"/>
  <c r="AQ66"/>
  <c r="AP66"/>
  <c r="AO66"/>
  <c r="AO65" s="1"/>
  <c r="AO64" s="1"/>
  <c r="AN66"/>
  <c r="AN65" s="1"/>
  <c r="AN64" s="1"/>
  <c r="AM66"/>
  <c r="AL66"/>
  <c r="AK66"/>
  <c r="AK65" s="1"/>
  <c r="AK64" s="1"/>
  <c r="AJ66"/>
  <c r="AI66"/>
  <c r="AH66"/>
  <c r="AG66"/>
  <c r="AG65" s="1"/>
  <c r="AG64" s="1"/>
  <c r="AF66"/>
  <c r="AF65" s="1"/>
  <c r="AF64" s="1"/>
  <c r="AE66"/>
  <c r="AD66"/>
  <c r="AC66"/>
  <c r="AC65" s="1"/>
  <c r="AC64" s="1"/>
  <c r="AB66"/>
  <c r="Z66"/>
  <c r="W66"/>
  <c r="V66"/>
  <c r="T66"/>
  <c r="T65" s="1"/>
  <c r="T64" s="1"/>
  <c r="S66"/>
  <c r="Q66"/>
  <c r="P66"/>
  <c r="P65" s="1"/>
  <c r="P64" s="1"/>
  <c r="N66"/>
  <c r="N65" s="1"/>
  <c r="N64" s="1"/>
  <c r="M66"/>
  <c r="M65" s="1"/>
  <c r="M64" s="1"/>
  <c r="L66"/>
  <c r="J66"/>
  <c r="G66"/>
  <c r="E66" s="1"/>
  <c r="F66"/>
  <c r="BH65"/>
  <c r="BH64" s="1"/>
  <c r="BG65"/>
  <c r="BC65"/>
  <c r="BC64" s="1"/>
  <c r="BB65"/>
  <c r="AZ65"/>
  <c r="AZ64" s="1"/>
  <c r="AY65"/>
  <c r="AX65"/>
  <c r="AU65"/>
  <c r="AU64" s="1"/>
  <c r="AT65"/>
  <c r="AR65"/>
  <c r="AR64" s="1"/>
  <c r="AQ65"/>
  <c r="AP65"/>
  <c r="AM65"/>
  <c r="AM64" s="1"/>
  <c r="AJ65"/>
  <c r="AJ64" s="1"/>
  <c r="AI65"/>
  <c r="AH65"/>
  <c r="AE65"/>
  <c r="AE64" s="1"/>
  <c r="AD65"/>
  <c r="AB65"/>
  <c r="AB64" s="1"/>
  <c r="AA65"/>
  <c r="Z65"/>
  <c r="X65"/>
  <c r="U65"/>
  <c r="S65"/>
  <c r="R65"/>
  <c r="Q65"/>
  <c r="O65"/>
  <c r="K65"/>
  <c r="J65"/>
  <c r="I65"/>
  <c r="H65"/>
  <c r="BG64"/>
  <c r="BB64"/>
  <c r="AY64"/>
  <c r="AX64"/>
  <c r="AT64"/>
  <c r="AQ64"/>
  <c r="AP64"/>
  <c r="AI64"/>
  <c r="AH64"/>
  <c r="AD64"/>
  <c r="AA64"/>
  <c r="Z64"/>
  <c r="Y64"/>
  <c r="X64"/>
  <c r="U64"/>
  <c r="S64"/>
  <c r="R64"/>
  <c r="Q64"/>
  <c r="O64"/>
  <c r="K64"/>
  <c r="J64"/>
  <c r="I64"/>
  <c r="H64"/>
  <c r="E63"/>
  <c r="E62"/>
  <c r="E61"/>
  <c r="E60"/>
  <c r="BH59"/>
  <c r="BG59"/>
  <c r="BF59"/>
  <c r="BF58" s="1"/>
  <c r="BE59"/>
  <c r="BD59"/>
  <c r="BC59"/>
  <c r="BC58" s="1"/>
  <c r="BB59"/>
  <c r="BA59"/>
  <c r="AZ59"/>
  <c r="AY59"/>
  <c r="AX59"/>
  <c r="AX58" s="1"/>
  <c r="AW59"/>
  <c r="AV59"/>
  <c r="AU59"/>
  <c r="AU58" s="1"/>
  <c r="AT59"/>
  <c r="AS59"/>
  <c r="AR59"/>
  <c r="AQ59"/>
  <c r="AP59"/>
  <c r="AP58" s="1"/>
  <c r="AO59"/>
  <c r="AN59"/>
  <c r="AM59"/>
  <c r="AM58" s="1"/>
  <c r="AL59"/>
  <c r="AK59"/>
  <c r="AJ59"/>
  <c r="AI59"/>
  <c r="AH59"/>
  <c r="AH58" s="1"/>
  <c r="AG59"/>
  <c r="AF59"/>
  <c r="AE59"/>
  <c r="AE58" s="1"/>
  <c r="AD59"/>
  <c r="AD58" s="1"/>
  <c r="AC59"/>
  <c r="AB59"/>
  <c r="AA59"/>
  <c r="Z59"/>
  <c r="Z58" s="1"/>
  <c r="X59"/>
  <c r="W59"/>
  <c r="V59"/>
  <c r="V58" s="1"/>
  <c r="U59"/>
  <c r="U58" s="1"/>
  <c r="T59"/>
  <c r="T58" s="1"/>
  <c r="S59"/>
  <c r="R59"/>
  <c r="Q59"/>
  <c r="P59"/>
  <c r="O59"/>
  <c r="N59"/>
  <c r="N58" s="1"/>
  <c r="M59"/>
  <c r="M58" s="1"/>
  <c r="L59"/>
  <c r="L58" s="1"/>
  <c r="K59"/>
  <c r="J59"/>
  <c r="I59"/>
  <c r="H59"/>
  <c r="G59"/>
  <c r="F59"/>
  <c r="F58" s="1"/>
  <c r="E58" s="1"/>
  <c r="BH58"/>
  <c r="BG58"/>
  <c r="BE58"/>
  <c r="BD58"/>
  <c r="BB58"/>
  <c r="BA58"/>
  <c r="AZ58"/>
  <c r="AY58"/>
  <c r="AW58"/>
  <c r="AV58"/>
  <c r="AT58"/>
  <c r="AS58"/>
  <c r="AR58"/>
  <c r="AQ58"/>
  <c r="AO58"/>
  <c r="AN58"/>
  <c r="AK58"/>
  <c r="AJ58"/>
  <c r="AI58"/>
  <c r="AG58"/>
  <c r="AF58"/>
  <c r="AC58"/>
  <c r="AB58"/>
  <c r="AA58"/>
  <c r="W58"/>
  <c r="S58"/>
  <c r="R58"/>
  <c r="Q58"/>
  <c r="P58"/>
  <c r="O58"/>
  <c r="K58"/>
  <c r="K18" s="1"/>
  <c r="K17" s="1"/>
  <c r="J58"/>
  <c r="I58"/>
  <c r="H58"/>
  <c r="G58"/>
  <c r="E57"/>
  <c r="E56"/>
  <c r="BH55"/>
  <c r="BG55"/>
  <c r="BF55"/>
  <c r="BE55"/>
  <c r="BD55"/>
  <c r="BC55"/>
  <c r="BB55"/>
  <c r="BA55"/>
  <c r="BA48" s="1"/>
  <c r="BA47" s="1"/>
  <c r="AZ55"/>
  <c r="AY55"/>
  <c r="AX55"/>
  <c r="AW55"/>
  <c r="AV55"/>
  <c r="AT55"/>
  <c r="AS55"/>
  <c r="AR55"/>
  <c r="AR48" s="1"/>
  <c r="AR47" s="1"/>
  <c r="AQ55"/>
  <c r="AP55"/>
  <c r="AO55"/>
  <c r="AN55"/>
  <c r="AM55"/>
  <c r="AK55"/>
  <c r="AJ55"/>
  <c r="AI55"/>
  <c r="AI48" s="1"/>
  <c r="AI47" s="1"/>
  <c r="AH55"/>
  <c r="AG55"/>
  <c r="AF55"/>
  <c r="AE55"/>
  <c r="AD55"/>
  <c r="AC55"/>
  <c r="AB55"/>
  <c r="AA55"/>
  <c r="AA48" s="1"/>
  <c r="AA47" s="1"/>
  <c r="Z55"/>
  <c r="Y55"/>
  <c r="Y48" s="1"/>
  <c r="Y47" s="1"/>
  <c r="X55"/>
  <c r="W55"/>
  <c r="V55"/>
  <c r="U55"/>
  <c r="T55"/>
  <c r="S55"/>
  <c r="S48" s="1"/>
  <c r="S47" s="1"/>
  <c r="R55"/>
  <c r="R48" s="1"/>
  <c r="R47" s="1"/>
  <c r="R18" s="1"/>
  <c r="R17" s="1"/>
  <c r="Q55"/>
  <c r="P55"/>
  <c r="N55"/>
  <c r="M55"/>
  <c r="M48" s="1"/>
  <c r="M47" s="1"/>
  <c r="L55"/>
  <c r="K55"/>
  <c r="J55"/>
  <c r="I55"/>
  <c r="E55" s="1"/>
  <c r="H55"/>
  <c r="G55"/>
  <c r="F55"/>
  <c r="E54"/>
  <c r="E53"/>
  <c r="BH52"/>
  <c r="BH48" s="1"/>
  <c r="BH47" s="1"/>
  <c r="BG52"/>
  <c r="BG48" s="1"/>
  <c r="BG47" s="1"/>
  <c r="BG18" s="1"/>
  <c r="BG17" s="1"/>
  <c r="BF52"/>
  <c r="BF48" s="1"/>
  <c r="BF47" s="1"/>
  <c r="BF18" s="1"/>
  <c r="BF17" s="1"/>
  <c r="BE52"/>
  <c r="BD52"/>
  <c r="BC52"/>
  <c r="BB52"/>
  <c r="BA52"/>
  <c r="AZ52"/>
  <c r="AZ48" s="1"/>
  <c r="AZ47" s="1"/>
  <c r="AY52"/>
  <c r="AY48" s="1"/>
  <c r="AY47" s="1"/>
  <c r="AY18" s="1"/>
  <c r="AY17" s="1"/>
  <c r="AX52"/>
  <c r="AX48" s="1"/>
  <c r="AX47" s="1"/>
  <c r="AX18" s="1"/>
  <c r="AX17" s="1"/>
  <c r="AW52"/>
  <c r="AV52"/>
  <c r="AT52"/>
  <c r="AS52"/>
  <c r="AR52"/>
  <c r="AQ52"/>
  <c r="AQ48" s="1"/>
  <c r="AQ47" s="1"/>
  <c r="AQ18" s="1"/>
  <c r="AQ17" s="1"/>
  <c r="AP52"/>
  <c r="AP48" s="1"/>
  <c r="AP47" s="1"/>
  <c r="AP18" s="1"/>
  <c r="AP17" s="1"/>
  <c r="AO52"/>
  <c r="AO48" s="1"/>
  <c r="AO47" s="1"/>
  <c r="AN52"/>
  <c r="AM52"/>
  <c r="AK52"/>
  <c r="AK48" s="1"/>
  <c r="AK47" s="1"/>
  <c r="AJ52"/>
  <c r="AI52"/>
  <c r="AH52"/>
  <c r="AH48" s="1"/>
  <c r="AH47" s="1"/>
  <c r="AG52"/>
  <c r="AG48" s="1"/>
  <c r="AG47" s="1"/>
  <c r="AF52"/>
  <c r="AE52"/>
  <c r="AD52"/>
  <c r="AC52"/>
  <c r="AC48" s="1"/>
  <c r="AC47" s="1"/>
  <c r="AB52"/>
  <c r="AA52"/>
  <c r="Z52"/>
  <c r="Z48" s="1"/>
  <c r="Z47" s="1"/>
  <c r="Z18" s="1"/>
  <c r="Z17" s="1"/>
  <c r="X52"/>
  <c r="W52"/>
  <c r="V52"/>
  <c r="U52"/>
  <c r="T52"/>
  <c r="T48" s="1"/>
  <c r="T47" s="1"/>
  <c r="S52"/>
  <c r="R52"/>
  <c r="Q52"/>
  <c r="Q48" s="1"/>
  <c r="Q47" s="1"/>
  <c r="P52"/>
  <c r="O52"/>
  <c r="N52"/>
  <c r="M52"/>
  <c r="L52"/>
  <c r="L48" s="1"/>
  <c r="L47" s="1"/>
  <c r="L18" s="1"/>
  <c r="L17" s="1"/>
  <c r="K52"/>
  <c r="J52"/>
  <c r="I52"/>
  <c r="I48" s="1"/>
  <c r="I47" s="1"/>
  <c r="H52"/>
  <c r="G52"/>
  <c r="E52" s="1"/>
  <c r="F52"/>
  <c r="E51"/>
  <c r="E50"/>
  <c r="W49"/>
  <c r="V49"/>
  <c r="V48" s="1"/>
  <c r="V47" s="1"/>
  <c r="J49"/>
  <c r="J48" s="1"/>
  <c r="J47" s="1"/>
  <c r="F49"/>
  <c r="E49" s="1"/>
  <c r="BE48"/>
  <c r="BD48"/>
  <c r="BC48"/>
  <c r="BB48"/>
  <c r="AW48"/>
  <c r="AV48"/>
  <c r="AU48"/>
  <c r="AT48"/>
  <c r="AS48"/>
  <c r="AN48"/>
  <c r="AM48"/>
  <c r="AL48"/>
  <c r="AJ48"/>
  <c r="AF48"/>
  <c r="AE48"/>
  <c r="AD48"/>
  <c r="AB48"/>
  <c r="X48"/>
  <c r="W48"/>
  <c r="U48"/>
  <c r="P48"/>
  <c r="O48"/>
  <c r="N48"/>
  <c r="K48"/>
  <c r="H48"/>
  <c r="G48"/>
  <c r="F48"/>
  <c r="BE47"/>
  <c r="BD47"/>
  <c r="BC47"/>
  <c r="BB47"/>
  <c r="AW47"/>
  <c r="AV47"/>
  <c r="AU47"/>
  <c r="AT47"/>
  <c r="AS47"/>
  <c r="AN47"/>
  <c r="AM47"/>
  <c r="AL47"/>
  <c r="AJ47"/>
  <c r="AF47"/>
  <c r="AE47"/>
  <c r="AD47"/>
  <c r="AB47"/>
  <c r="X47"/>
  <c r="W47"/>
  <c r="U47"/>
  <c r="P47"/>
  <c r="O47"/>
  <c r="N47"/>
  <c r="K47"/>
  <c r="H47"/>
  <c r="G47"/>
  <c r="F47"/>
  <c r="E46"/>
  <c r="BH45"/>
  <c r="BH44" s="1"/>
  <c r="BG45"/>
  <c r="BF45"/>
  <c r="BE45"/>
  <c r="BE44" s="1"/>
  <c r="BD45"/>
  <c r="BC45"/>
  <c r="BB45"/>
  <c r="BA45"/>
  <c r="AZ45"/>
  <c r="AZ44" s="1"/>
  <c r="AZ18" s="1"/>
  <c r="AZ17" s="1"/>
  <c r="AY45"/>
  <c r="AX45"/>
  <c r="AW45"/>
  <c r="AW44" s="1"/>
  <c r="AV45"/>
  <c r="AU45"/>
  <c r="AT45"/>
  <c r="AS45"/>
  <c r="AR45"/>
  <c r="AR44" s="1"/>
  <c r="AQ45"/>
  <c r="AP45"/>
  <c r="AO45"/>
  <c r="AO44" s="1"/>
  <c r="AN45"/>
  <c r="AM45"/>
  <c r="AL45"/>
  <c r="AK45"/>
  <c r="AJ45"/>
  <c r="AJ44" s="1"/>
  <c r="AI45"/>
  <c r="AH45"/>
  <c r="AG45"/>
  <c r="AG44" s="1"/>
  <c r="AF45"/>
  <c r="AE45"/>
  <c r="AD45"/>
  <c r="AC45"/>
  <c r="AB45"/>
  <c r="AB44" s="1"/>
  <c r="AA45"/>
  <c r="Z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 s="1"/>
  <c r="BG44"/>
  <c r="BF44"/>
  <c r="BD44"/>
  <c r="BC44"/>
  <c r="BB44"/>
  <c r="BA44"/>
  <c r="AY44"/>
  <c r="AX44"/>
  <c r="AV44"/>
  <c r="AU44"/>
  <c r="AT44"/>
  <c r="AS44"/>
  <c r="AQ44"/>
  <c r="AP44"/>
  <c r="AN44"/>
  <c r="AM44"/>
  <c r="AL44"/>
  <c r="AK44"/>
  <c r="AI44"/>
  <c r="AH44"/>
  <c r="AF44"/>
  <c r="AE44"/>
  <c r="AD44"/>
  <c r="AC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 s="1"/>
  <c r="E43"/>
  <c r="BH42"/>
  <c r="BG42"/>
  <c r="BF42"/>
  <c r="BE42"/>
  <c r="BE41" s="1"/>
  <c r="BD42"/>
  <c r="BD41" s="1"/>
  <c r="BC42"/>
  <c r="BC41" s="1"/>
  <c r="BB42"/>
  <c r="BA42"/>
  <c r="AZ42"/>
  <c r="AY42"/>
  <c r="AX42"/>
  <c r="AW42"/>
  <c r="AW41" s="1"/>
  <c r="AV42"/>
  <c r="AV41" s="1"/>
  <c r="AU42"/>
  <c r="AU41" s="1"/>
  <c r="AT42"/>
  <c r="AS42"/>
  <c r="AR42"/>
  <c r="AQ42"/>
  <c r="AP42"/>
  <c r="AO42"/>
  <c r="AO41" s="1"/>
  <c r="AN42"/>
  <c r="AN41" s="1"/>
  <c r="AM42"/>
  <c r="AM41" s="1"/>
  <c r="AL42"/>
  <c r="AK42"/>
  <c r="AJ42"/>
  <c r="AI42"/>
  <c r="AH42"/>
  <c r="AG42"/>
  <c r="AG41" s="1"/>
  <c r="AF42"/>
  <c r="AF41" s="1"/>
  <c r="AE42"/>
  <c r="AE41" s="1"/>
  <c r="AD42"/>
  <c r="AC42"/>
  <c r="AB42"/>
  <c r="AA42"/>
  <c r="Z42"/>
  <c r="W42"/>
  <c r="W41" s="1"/>
  <c r="V42"/>
  <c r="U42"/>
  <c r="T42"/>
  <c r="S42"/>
  <c r="Q42"/>
  <c r="P42"/>
  <c r="O42"/>
  <c r="N42"/>
  <c r="M42"/>
  <c r="L42"/>
  <c r="K42"/>
  <c r="J42"/>
  <c r="I42"/>
  <c r="H42"/>
  <c r="G42"/>
  <c r="F42"/>
  <c r="E42" s="1"/>
  <c r="BH41"/>
  <c r="BG41"/>
  <c r="BF41"/>
  <c r="BB41"/>
  <c r="BA41"/>
  <c r="AZ41"/>
  <c r="AY41"/>
  <c r="AX41"/>
  <c r="AT41"/>
  <c r="AS41"/>
  <c r="AR41"/>
  <c r="AQ41"/>
  <c r="AP41"/>
  <c r="AL41"/>
  <c r="AK41"/>
  <c r="AJ41"/>
  <c r="AI41"/>
  <c r="AH41"/>
  <c r="AD41"/>
  <c r="AC41"/>
  <c r="AB41"/>
  <c r="AA41"/>
  <c r="Z41"/>
  <c r="Y41"/>
  <c r="X41"/>
  <c r="V41"/>
  <c r="U41"/>
  <c r="T41"/>
  <c r="S41"/>
  <c r="R41"/>
  <c r="Q41"/>
  <c r="P41"/>
  <c r="O41"/>
  <c r="N41"/>
  <c r="N18" s="1"/>
  <c r="N17" s="1"/>
  <c r="M41"/>
  <c r="L41"/>
  <c r="K41"/>
  <c r="J41"/>
  <c r="I41"/>
  <c r="H41"/>
  <c r="G41"/>
  <c r="F41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J40"/>
  <c r="W40"/>
  <c r="P40"/>
  <c r="N40"/>
  <c r="K40"/>
  <c r="J40"/>
  <c r="E40" s="1"/>
  <c r="E39"/>
  <c r="AK38"/>
  <c r="AK34" s="1"/>
  <c r="AI38"/>
  <c r="AI34" s="1"/>
  <c r="AH38"/>
  <c r="AH34" s="1"/>
  <c r="AG38"/>
  <c r="AF38"/>
  <c r="AE38"/>
  <c r="AE33" s="1"/>
  <c r="AD38"/>
  <c r="AC38"/>
  <c r="AB38"/>
  <c r="AB34" s="1"/>
  <c r="AA38"/>
  <c r="AA34" s="1"/>
  <c r="X38"/>
  <c r="X33" s="1"/>
  <c r="X18" s="1"/>
  <c r="X17" s="1"/>
  <c r="V38"/>
  <c r="U38"/>
  <c r="T38"/>
  <c r="T34" s="1"/>
  <c r="S38"/>
  <c r="R38"/>
  <c r="Q38"/>
  <c r="Q34" s="1"/>
  <c r="O38"/>
  <c r="O34" s="1"/>
  <c r="M38"/>
  <c r="M33" s="1"/>
  <c r="L38"/>
  <c r="I38"/>
  <c r="H38"/>
  <c r="H34" s="1"/>
  <c r="G38"/>
  <c r="F38"/>
  <c r="E38"/>
  <c r="E37"/>
  <c r="E36"/>
  <c r="E35"/>
  <c r="AV34"/>
  <c r="AU34"/>
  <c r="AT34"/>
  <c r="AS34"/>
  <c r="AR34"/>
  <c r="AQ34"/>
  <c r="AP34"/>
  <c r="AO34"/>
  <c r="AJ34"/>
  <c r="AG34"/>
  <c r="AF34"/>
  <c r="AE34"/>
  <c r="AD34"/>
  <c r="AC34"/>
  <c r="Z34"/>
  <c r="X34"/>
  <c r="W34"/>
  <c r="U34"/>
  <c r="R34"/>
  <c r="P34"/>
  <c r="N34"/>
  <c r="M34"/>
  <c r="L34"/>
  <c r="K34"/>
  <c r="J34"/>
  <c r="I34"/>
  <c r="G34"/>
  <c r="F34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K33"/>
  <c r="AJ33"/>
  <c r="AG33"/>
  <c r="AF33"/>
  <c r="AD33"/>
  <c r="AC33"/>
  <c r="Z33"/>
  <c r="W33"/>
  <c r="V33"/>
  <c r="U33"/>
  <c r="T33"/>
  <c r="S33"/>
  <c r="R33"/>
  <c r="P33"/>
  <c r="N33"/>
  <c r="L33"/>
  <c r="K33"/>
  <c r="J33"/>
  <c r="I33"/>
  <c r="G33"/>
  <c r="F33"/>
  <c r="AA32"/>
  <c r="AA20" s="1"/>
  <c r="AA19" s="1"/>
  <c r="H32"/>
  <c r="E32" s="1"/>
  <c r="E31"/>
  <c r="AJ30"/>
  <c r="AI30"/>
  <c r="E30" s="1"/>
  <c r="AH30"/>
  <c r="E29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W28"/>
  <c r="V28"/>
  <c r="V20" s="1"/>
  <c r="V19" s="1"/>
  <c r="U28"/>
  <c r="T28"/>
  <c r="S28"/>
  <c r="S20" s="1"/>
  <c r="S19" s="1"/>
  <c r="S18" s="1"/>
  <c r="S17" s="1"/>
  <c r="Q28"/>
  <c r="Q20" s="1"/>
  <c r="Q19" s="1"/>
  <c r="P28"/>
  <c r="P20" s="1"/>
  <c r="P19" s="1"/>
  <c r="P18" s="1"/>
  <c r="P17" s="1"/>
  <c r="O28"/>
  <c r="N28"/>
  <c r="M28"/>
  <c r="M20" s="1"/>
  <c r="M19" s="1"/>
  <c r="L28"/>
  <c r="K28"/>
  <c r="J28"/>
  <c r="J20" s="1"/>
  <c r="J19" s="1"/>
  <c r="J18" s="1"/>
  <c r="J17" s="1"/>
  <c r="I28"/>
  <c r="E28" s="1"/>
  <c r="H28"/>
  <c r="H20" s="1"/>
  <c r="H19" s="1"/>
  <c r="G28"/>
  <c r="F28"/>
  <c r="AK27"/>
  <c r="E27"/>
  <c r="E26"/>
  <c r="AK25"/>
  <c r="E25" s="1"/>
  <c r="E24"/>
  <c r="AG23"/>
  <c r="AF23"/>
  <c r="AE23"/>
  <c r="AD23"/>
  <c r="AC23"/>
  <c r="AC21" s="1"/>
  <c r="AC20" s="1"/>
  <c r="AC19" s="1"/>
  <c r="AB23"/>
  <c r="AB21" s="1"/>
  <c r="E22"/>
  <c r="BH21"/>
  <c r="BG21"/>
  <c r="BF21"/>
  <c r="BE21"/>
  <c r="BD21"/>
  <c r="BD20" s="1"/>
  <c r="BD19" s="1"/>
  <c r="BC21"/>
  <c r="BC20" s="1"/>
  <c r="BC19" s="1"/>
  <c r="BB21"/>
  <c r="BB20" s="1"/>
  <c r="BB19" s="1"/>
  <c r="BB18" s="1"/>
  <c r="BB17" s="1"/>
  <c r="BA21"/>
  <c r="AZ21"/>
  <c r="AY21"/>
  <c r="AX21"/>
  <c r="AW21"/>
  <c r="AV21"/>
  <c r="AV20" s="1"/>
  <c r="AV19" s="1"/>
  <c r="AU21"/>
  <c r="AU20" s="1"/>
  <c r="AU19" s="1"/>
  <c r="AT21"/>
  <c r="AT20" s="1"/>
  <c r="AT19" s="1"/>
  <c r="AT18" s="1"/>
  <c r="AT17" s="1"/>
  <c r="AS21"/>
  <c r="AR21"/>
  <c r="AQ21"/>
  <c r="AP21"/>
  <c r="AO21"/>
  <c r="AN21"/>
  <c r="AN20" s="1"/>
  <c r="AN19" s="1"/>
  <c r="AM21"/>
  <c r="AM20" s="1"/>
  <c r="AM19" s="1"/>
  <c r="AL21"/>
  <c r="AL20" s="1"/>
  <c r="AL19" s="1"/>
  <c r="AK21"/>
  <c r="AJ21"/>
  <c r="AI21"/>
  <c r="AH21"/>
  <c r="AG21"/>
  <c r="AF21"/>
  <c r="AF20" s="1"/>
  <c r="AF19" s="1"/>
  <c r="AE21"/>
  <c r="AE20" s="1"/>
  <c r="AE19" s="1"/>
  <c r="AD21"/>
  <c r="AD20" s="1"/>
  <c r="AD19" s="1"/>
  <c r="AA21"/>
  <c r="Z21"/>
  <c r="W21"/>
  <c r="V21"/>
  <c r="U21"/>
  <c r="U20" s="1"/>
  <c r="U19" s="1"/>
  <c r="T21"/>
  <c r="S21"/>
  <c r="Q21"/>
  <c r="P21"/>
  <c r="O21"/>
  <c r="N21"/>
  <c r="M21"/>
  <c r="L21"/>
  <c r="K21"/>
  <c r="J21"/>
  <c r="I21"/>
  <c r="H21"/>
  <c r="G21"/>
  <c r="F21"/>
  <c r="BH20"/>
  <c r="BG20"/>
  <c r="BF20"/>
  <c r="BE20"/>
  <c r="BA20"/>
  <c r="BA19" s="1"/>
  <c r="AZ20"/>
  <c r="AY20"/>
  <c r="AX20"/>
  <c r="AW20"/>
  <c r="AS20"/>
  <c r="AS19" s="1"/>
  <c r="AS18" s="1"/>
  <c r="AS17" s="1"/>
  <c r="AR20"/>
  <c r="AQ20"/>
  <c r="AP20"/>
  <c r="AO20"/>
  <c r="AK20"/>
  <c r="AK19" s="1"/>
  <c r="AK18" s="1"/>
  <c r="AK17" s="1"/>
  <c r="AJ20"/>
  <c r="AI20"/>
  <c r="AH20"/>
  <c r="AG20"/>
  <c r="Z20"/>
  <c r="X20"/>
  <c r="W20"/>
  <c r="T20"/>
  <c r="R20"/>
  <c r="O20"/>
  <c r="N20"/>
  <c r="L20"/>
  <c r="K20"/>
  <c r="G20"/>
  <c r="F20"/>
  <c r="BH19"/>
  <c r="BG19"/>
  <c r="BF19"/>
  <c r="BE19"/>
  <c r="AZ19"/>
  <c r="AY19"/>
  <c r="AX19"/>
  <c r="AW19"/>
  <c r="AR19"/>
  <c r="AQ19"/>
  <c r="AP19"/>
  <c r="AO19"/>
  <c r="AJ19"/>
  <c r="AI19"/>
  <c r="AH19"/>
  <c r="AG19"/>
  <c r="Z19"/>
  <c r="Y19"/>
  <c r="X19"/>
  <c r="W19"/>
  <c r="T19"/>
  <c r="R19"/>
  <c r="O19"/>
  <c r="N19"/>
  <c r="L19"/>
  <c r="K19"/>
  <c r="G19"/>
  <c r="F19"/>
  <c r="BH16"/>
  <c r="BG16"/>
  <c r="BF16"/>
  <c r="BC16"/>
  <c r="AZ16"/>
  <c r="AY16"/>
  <c r="AX16"/>
  <c r="AU16"/>
  <c r="AR16"/>
  <c r="AQ16"/>
  <c r="AP16"/>
  <c r="AM16"/>
  <c r="AJ16"/>
  <c r="AI16"/>
  <c r="AH16"/>
  <c r="AE16"/>
  <c r="AB16"/>
  <c r="AA16"/>
  <c r="Z16"/>
  <c r="U16"/>
  <c r="Q16"/>
  <c r="P16"/>
  <c r="O16"/>
  <c r="L16"/>
  <c r="I16"/>
  <c r="H16"/>
  <c r="G16"/>
  <c r="E15"/>
  <c r="E14"/>
  <c r="L13"/>
  <c r="K13"/>
  <c r="E13" s="1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W12"/>
  <c r="V12"/>
  <c r="U12"/>
  <c r="T12"/>
  <c r="S12"/>
  <c r="Q12"/>
  <c r="P12"/>
  <c r="O12"/>
  <c r="N12"/>
  <c r="M12"/>
  <c r="L12"/>
  <c r="K12"/>
  <c r="J12"/>
  <c r="I12"/>
  <c r="H12"/>
  <c r="G12"/>
  <c r="F12"/>
  <c r="E12" s="1"/>
  <c r="E11"/>
  <c r="E9"/>
  <c r="BH8"/>
  <c r="BG8"/>
  <c r="BF8"/>
  <c r="BE8"/>
  <c r="BE16" s="1"/>
  <c r="BD8"/>
  <c r="BD16" s="1"/>
  <c r="BC8"/>
  <c r="BB8"/>
  <c r="BB16" s="1"/>
  <c r="BA8"/>
  <c r="BA16" s="1"/>
  <c r="AZ8"/>
  <c r="AY8"/>
  <c r="AX8"/>
  <c r="AW8"/>
  <c r="AW16" s="1"/>
  <c r="AV8"/>
  <c r="AV16" s="1"/>
  <c r="AU8"/>
  <c r="AT8"/>
  <c r="AT16" s="1"/>
  <c r="AS8"/>
  <c r="AS16" s="1"/>
  <c r="AR8"/>
  <c r="AQ8"/>
  <c r="AP8"/>
  <c r="AO8"/>
  <c r="AO16" s="1"/>
  <c r="AN8"/>
  <c r="AN16" s="1"/>
  <c r="AM8"/>
  <c r="AL8"/>
  <c r="AL16" s="1"/>
  <c r="AK8"/>
  <c r="AK16" s="1"/>
  <c r="AJ8"/>
  <c r="AI8"/>
  <c r="AH8"/>
  <c r="AG8"/>
  <c r="AG16" s="1"/>
  <c r="AF8"/>
  <c r="AF16" s="1"/>
  <c r="AE8"/>
  <c r="AD8"/>
  <c r="AD16" s="1"/>
  <c r="AC8"/>
  <c r="AC16" s="1"/>
  <c r="AB8"/>
  <c r="AA8"/>
  <c r="Z8"/>
  <c r="W8"/>
  <c r="W16" s="1"/>
  <c r="V8"/>
  <c r="V16" s="1"/>
  <c r="U8"/>
  <c r="T8"/>
  <c r="T16" s="1"/>
  <c r="S8"/>
  <c r="S16" s="1"/>
  <c r="Q8"/>
  <c r="P8"/>
  <c r="O8"/>
  <c r="N8"/>
  <c r="N16" s="1"/>
  <c r="M8"/>
  <c r="M16" s="1"/>
  <c r="L8"/>
  <c r="K8"/>
  <c r="K16" s="1"/>
  <c r="J8"/>
  <c r="J16" s="1"/>
  <c r="I8"/>
  <c r="H8"/>
  <c r="G8"/>
  <c r="D75" l="1"/>
  <c r="D18"/>
  <c r="D17" s="1"/>
  <c r="E10"/>
  <c r="F75"/>
  <c r="E75" s="1"/>
  <c r="E76"/>
  <c r="AW18"/>
  <c r="AW17" s="1"/>
  <c r="E48"/>
  <c r="T18"/>
  <c r="T17" s="1"/>
  <c r="E79"/>
  <c r="E19"/>
  <c r="AF18"/>
  <c r="AF17" s="1"/>
  <c r="AV18"/>
  <c r="AV17" s="1"/>
  <c r="M18"/>
  <c r="M17" s="1"/>
  <c r="AE18"/>
  <c r="AE17" s="1"/>
  <c r="AM18"/>
  <c r="AM17" s="1"/>
  <c r="AU18"/>
  <c r="AU17" s="1"/>
  <c r="BC18"/>
  <c r="BC17" s="1"/>
  <c r="AC18"/>
  <c r="AC17" s="1"/>
  <c r="E34"/>
  <c r="AB20"/>
  <c r="AB19" s="1"/>
  <c r="E21"/>
  <c r="F64"/>
  <c r="E20"/>
  <c r="F18"/>
  <c r="AO18"/>
  <c r="AO17" s="1"/>
  <c r="BE18"/>
  <c r="BE17" s="1"/>
  <c r="U18"/>
  <c r="U17" s="1"/>
  <c r="AN18"/>
  <c r="AN17" s="1"/>
  <c r="BD18"/>
  <c r="BD17" s="1"/>
  <c r="V18"/>
  <c r="V17" s="1"/>
  <c r="E47"/>
  <c r="P75"/>
  <c r="BA18"/>
  <c r="BA17" s="1"/>
  <c r="AD18"/>
  <c r="AD17" s="1"/>
  <c r="AL18"/>
  <c r="AL17" s="1"/>
  <c r="Y18"/>
  <c r="Y17" s="1"/>
  <c r="W18"/>
  <c r="W17" s="1"/>
  <c r="AG18"/>
  <c r="AG17" s="1"/>
  <c r="AJ18"/>
  <c r="AJ17" s="1"/>
  <c r="AR18"/>
  <c r="AR17" s="1"/>
  <c r="BH18"/>
  <c r="BH17" s="1"/>
  <c r="E59"/>
  <c r="AA33"/>
  <c r="AA18" s="1"/>
  <c r="AA17" s="1"/>
  <c r="F16"/>
  <c r="E16" s="1"/>
  <c r="I20"/>
  <c r="I19" s="1"/>
  <c r="I18" s="1"/>
  <c r="I17" s="1"/>
  <c r="Q33"/>
  <c r="Q18" s="1"/>
  <c r="Q17" s="1"/>
  <c r="AH33"/>
  <c r="AH18" s="1"/>
  <c r="AH17" s="1"/>
  <c r="AB33"/>
  <c r="E41"/>
  <c r="E23"/>
  <c r="AI33"/>
  <c r="AI18" s="1"/>
  <c r="AI17" s="1"/>
  <c r="E72"/>
  <c r="H33"/>
  <c r="H18" s="1"/>
  <c r="H17" s="1"/>
  <c r="G65"/>
  <c r="G64" s="1"/>
  <c r="G18" s="1"/>
  <c r="G17" s="1"/>
  <c r="E77"/>
  <c r="E80"/>
  <c r="O33"/>
  <c r="O18" s="1"/>
  <c r="O17" s="1"/>
  <c r="E69"/>
  <c r="E33" l="1"/>
  <c r="AB18"/>
  <c r="AB17" s="1"/>
  <c r="F17"/>
  <c r="E65"/>
  <c r="E64"/>
  <c r="E18" l="1"/>
  <c r="E17"/>
  <c r="W77" i="2" l="1"/>
  <c r="R77"/>
  <c r="M77"/>
  <c r="W76"/>
  <c r="R76"/>
  <c r="M76"/>
  <c r="I76"/>
  <c r="G76" s="1"/>
  <c r="W75"/>
  <c r="R75"/>
  <c r="M75"/>
  <c r="I75"/>
  <c r="W74"/>
  <c r="R74"/>
  <c r="M74"/>
  <c r="I74"/>
  <c r="G74" s="1"/>
  <c r="W73"/>
  <c r="R73"/>
  <c r="M73"/>
  <c r="I73"/>
  <c r="W72"/>
  <c r="R72"/>
  <c r="M72"/>
  <c r="I72"/>
  <c r="G72" s="1"/>
  <c r="W71"/>
  <c r="R71"/>
  <c r="M71"/>
  <c r="I71"/>
  <c r="W70"/>
  <c r="R70"/>
  <c r="M70"/>
  <c r="I70"/>
  <c r="G70" s="1"/>
  <c r="W69"/>
  <c r="R69"/>
  <c r="M69"/>
  <c r="I69"/>
  <c r="W68"/>
  <c r="R68"/>
  <c r="M68"/>
  <c r="I68"/>
  <c r="G68" s="1"/>
  <c r="W67"/>
  <c r="R67"/>
  <c r="M67"/>
  <c r="I67"/>
  <c r="W66"/>
  <c r="R66"/>
  <c r="M66"/>
  <c r="I66"/>
  <c r="G66" s="1"/>
  <c r="W65"/>
  <c r="R65"/>
  <c r="M65"/>
  <c r="I65"/>
  <c r="W64"/>
  <c r="R64"/>
  <c r="M64"/>
  <c r="I64"/>
  <c r="G64" s="1"/>
  <c r="W63"/>
  <c r="R63"/>
  <c r="M63"/>
  <c r="I63"/>
  <c r="W62"/>
  <c r="R62"/>
  <c r="M62"/>
  <c r="I62"/>
  <c r="G62" s="1"/>
  <c r="W61"/>
  <c r="R61"/>
  <c r="M61"/>
  <c r="I61"/>
  <c r="W60"/>
  <c r="R60"/>
  <c r="M60"/>
  <c r="I60"/>
  <c r="G60" s="1"/>
  <c r="W59"/>
  <c r="R59"/>
  <c r="M59"/>
  <c r="I59"/>
  <c r="W58"/>
  <c r="R58"/>
  <c r="M58"/>
  <c r="I58"/>
  <c r="G58" s="1"/>
  <c r="W57"/>
  <c r="R57"/>
  <c r="M57"/>
  <c r="I57"/>
  <c r="W56"/>
  <c r="R56"/>
  <c r="M56"/>
  <c r="I56"/>
  <c r="G56" s="1"/>
  <c r="W55"/>
  <c r="R55"/>
  <c r="M55"/>
  <c r="I55"/>
  <c r="W54"/>
  <c r="R54"/>
  <c r="M54"/>
  <c r="I54"/>
  <c r="G54" s="1"/>
  <c r="W53"/>
  <c r="R53"/>
  <c r="M53"/>
  <c r="I53"/>
  <c r="W52"/>
  <c r="R52"/>
  <c r="M52"/>
  <c r="I52"/>
  <c r="G52" s="1"/>
  <c r="W51"/>
  <c r="R51"/>
  <c r="M51"/>
  <c r="I51"/>
  <c r="W50"/>
  <c r="R50"/>
  <c r="M50"/>
  <c r="I50"/>
  <c r="G50" s="1"/>
  <c r="W49"/>
  <c r="R49"/>
  <c r="M49"/>
  <c r="I49"/>
  <c r="W48"/>
  <c r="R48"/>
  <c r="M48"/>
  <c r="I48"/>
  <c r="G48" s="1"/>
  <c r="W47"/>
  <c r="R47"/>
  <c r="M47"/>
  <c r="I47"/>
  <c r="W46"/>
  <c r="R46"/>
  <c r="M46"/>
  <c r="I46"/>
  <c r="G46" s="1"/>
  <c r="W45"/>
  <c r="R45"/>
  <c r="M45"/>
  <c r="I45"/>
  <c r="W44"/>
  <c r="R44"/>
  <c r="M44"/>
  <c r="I44"/>
  <c r="G44" s="1"/>
  <c r="W43"/>
  <c r="R43"/>
  <c r="M43"/>
  <c r="I43"/>
  <c r="W42"/>
  <c r="R42"/>
  <c r="M42"/>
  <c r="I42"/>
  <c r="G42" s="1"/>
  <c r="W41"/>
  <c r="R41"/>
  <c r="M41"/>
  <c r="I41"/>
  <c r="W40"/>
  <c r="R40"/>
  <c r="M40"/>
  <c r="I40"/>
  <c r="G40" s="1"/>
  <c r="W39"/>
  <c r="R39"/>
  <c r="M39"/>
  <c r="I39"/>
  <c r="W38"/>
  <c r="R38"/>
  <c r="M38"/>
  <c r="I38"/>
  <c r="G38" s="1"/>
  <c r="W37"/>
  <c r="R37"/>
  <c r="M37"/>
  <c r="I37"/>
  <c r="W36"/>
  <c r="R36"/>
  <c r="M36"/>
  <c r="I36"/>
  <c r="G36" s="1"/>
  <c r="W35"/>
  <c r="R35"/>
  <c r="M35"/>
  <c r="I35"/>
  <c r="W34"/>
  <c r="R34"/>
  <c r="M34"/>
  <c r="I34"/>
  <c r="G34" s="1"/>
  <c r="W33"/>
  <c r="R33"/>
  <c r="M33"/>
  <c r="I33"/>
  <c r="W32"/>
  <c r="R32"/>
  <c r="M32"/>
  <c r="I32"/>
  <c r="G32" s="1"/>
  <c r="W31"/>
  <c r="R31"/>
  <c r="M31"/>
  <c r="I31"/>
  <c r="W30"/>
  <c r="R30"/>
  <c r="M30"/>
  <c r="I30"/>
  <c r="G30" s="1"/>
  <c r="W29"/>
  <c r="R29"/>
  <c r="M29"/>
  <c r="I29"/>
  <c r="W28"/>
  <c r="R28"/>
  <c r="M28"/>
  <c r="I28"/>
  <c r="G28" s="1"/>
  <c r="W27"/>
  <c r="R27"/>
  <c r="M27"/>
  <c r="I27"/>
  <c r="W26"/>
  <c r="R26"/>
  <c r="M26"/>
  <c r="I26"/>
  <c r="G26" s="1"/>
  <c r="W25"/>
  <c r="R25"/>
  <c r="M25"/>
  <c r="I25"/>
  <c r="W24"/>
  <c r="R24"/>
  <c r="M24"/>
  <c r="I24"/>
  <c r="G24" s="1"/>
  <c r="W23"/>
  <c r="R23"/>
  <c r="M23"/>
  <c r="I23"/>
  <c r="W22"/>
  <c r="R22"/>
  <c r="M22"/>
  <c r="I22"/>
  <c r="G22" s="1"/>
  <c r="W21"/>
  <c r="R21"/>
  <c r="M21"/>
  <c r="I21"/>
  <c r="W20"/>
  <c r="R20"/>
  <c r="M20"/>
  <c r="I20"/>
  <c r="G20" s="1"/>
  <c r="W19"/>
  <c r="R19"/>
  <c r="M19"/>
  <c r="I19"/>
  <c r="W18"/>
  <c r="R18"/>
  <c r="M18"/>
  <c r="I18"/>
  <c r="G18" s="1"/>
  <c r="W17"/>
  <c r="R17"/>
  <c r="M17"/>
  <c r="I17"/>
  <c r="W16"/>
  <c r="R16"/>
  <c r="M16"/>
  <c r="I16"/>
  <c r="G16" s="1"/>
  <c r="W15"/>
  <c r="R15"/>
  <c r="M15"/>
  <c r="I15"/>
  <c r="W14"/>
  <c r="R14"/>
  <c r="M14"/>
  <c r="I14"/>
  <c r="I13" s="1"/>
  <c r="V13"/>
  <c r="V12" s="1"/>
  <c r="U13"/>
  <c r="U12" s="1"/>
  <c r="T13"/>
  <c r="S13"/>
  <c r="Q13"/>
  <c r="P13"/>
  <c r="O13"/>
  <c r="N13"/>
  <c r="M13"/>
  <c r="L13"/>
  <c r="K13"/>
  <c r="J13"/>
  <c r="H13"/>
  <c r="F13"/>
  <c r="F12" s="1"/>
  <c r="E13"/>
  <c r="E12" s="1"/>
  <c r="Q12"/>
  <c r="W11"/>
  <c r="D11"/>
  <c r="C11" s="1"/>
  <c r="G15" l="1"/>
  <c r="D15" s="1"/>
  <c r="C15" s="1"/>
  <c r="G17"/>
  <c r="X17" s="1"/>
  <c r="G19"/>
  <c r="X19" s="1"/>
  <c r="G21"/>
  <c r="G23"/>
  <c r="X23" s="1"/>
  <c r="G25"/>
  <c r="G27"/>
  <c r="X27" s="1"/>
  <c r="G29"/>
  <c r="G31"/>
  <c r="D31" s="1"/>
  <c r="C31" s="1"/>
  <c r="G33"/>
  <c r="X33" s="1"/>
  <c r="G35"/>
  <c r="X35" s="1"/>
  <c r="G37"/>
  <c r="G39"/>
  <c r="G41"/>
  <c r="G43"/>
  <c r="X43" s="1"/>
  <c r="G45"/>
  <c r="G47"/>
  <c r="D47" s="1"/>
  <c r="C47" s="1"/>
  <c r="G49"/>
  <c r="D49" s="1"/>
  <c r="C49" s="1"/>
  <c r="G51"/>
  <c r="X51" s="1"/>
  <c r="G53"/>
  <c r="G55"/>
  <c r="G57"/>
  <c r="G59"/>
  <c r="X59" s="1"/>
  <c r="G61"/>
  <c r="G63"/>
  <c r="D63" s="1"/>
  <c r="C63" s="1"/>
  <c r="G65"/>
  <c r="X65" s="1"/>
  <c r="G67"/>
  <c r="X67" s="1"/>
  <c r="G69"/>
  <c r="G71"/>
  <c r="X71" s="1"/>
  <c r="G73"/>
  <c r="G75"/>
  <c r="X75" s="1"/>
  <c r="G77"/>
  <c r="R13"/>
  <c r="R12" s="1"/>
  <c r="D19"/>
  <c r="C19" s="1"/>
  <c r="X25"/>
  <c r="D25"/>
  <c r="C25" s="1"/>
  <c r="X29"/>
  <c r="D29"/>
  <c r="C29" s="1"/>
  <c r="D35"/>
  <c r="C35" s="1"/>
  <c r="X37"/>
  <c r="D37"/>
  <c r="C37" s="1"/>
  <c r="X41"/>
  <c r="D41"/>
  <c r="C41" s="1"/>
  <c r="X45"/>
  <c r="D45"/>
  <c r="C45" s="1"/>
  <c r="X53"/>
  <c r="D53"/>
  <c r="C53" s="1"/>
  <c r="X57"/>
  <c r="D57"/>
  <c r="C57" s="1"/>
  <c r="X61"/>
  <c r="D61"/>
  <c r="C61" s="1"/>
  <c r="D67"/>
  <c r="C67" s="1"/>
  <c r="X77"/>
  <c r="D77"/>
  <c r="C77" s="1"/>
  <c r="D17"/>
  <c r="C17" s="1"/>
  <c r="X21"/>
  <c r="D21"/>
  <c r="C21" s="1"/>
  <c r="D23"/>
  <c r="C23" s="1"/>
  <c r="D27"/>
  <c r="C27" s="1"/>
  <c r="D33"/>
  <c r="C33" s="1"/>
  <c r="X39"/>
  <c r="D39"/>
  <c r="C39" s="1"/>
  <c r="D43"/>
  <c r="C43" s="1"/>
  <c r="D51"/>
  <c r="C51" s="1"/>
  <c r="X55"/>
  <c r="D55"/>
  <c r="C55" s="1"/>
  <c r="D59"/>
  <c r="C59" s="1"/>
  <c r="D65"/>
  <c r="C65" s="1"/>
  <c r="X69"/>
  <c r="D69"/>
  <c r="C69" s="1"/>
  <c r="D75"/>
  <c r="C75" s="1"/>
  <c r="D71"/>
  <c r="C71" s="1"/>
  <c r="X16"/>
  <c r="D16"/>
  <c r="C16" s="1"/>
  <c r="X18"/>
  <c r="D18"/>
  <c r="C18" s="1"/>
  <c r="X20"/>
  <c r="D20"/>
  <c r="C20" s="1"/>
  <c r="X22"/>
  <c r="D22"/>
  <c r="C22" s="1"/>
  <c r="X24"/>
  <c r="D24"/>
  <c r="C24" s="1"/>
  <c r="X26"/>
  <c r="D26"/>
  <c r="C26" s="1"/>
  <c r="X28"/>
  <c r="D28"/>
  <c r="C28" s="1"/>
  <c r="X30"/>
  <c r="D30"/>
  <c r="C30" s="1"/>
  <c r="X32"/>
  <c r="D32"/>
  <c r="C32" s="1"/>
  <c r="X34"/>
  <c r="D34"/>
  <c r="C34" s="1"/>
  <c r="X36"/>
  <c r="D36"/>
  <c r="C36" s="1"/>
  <c r="X38"/>
  <c r="D38"/>
  <c r="C38" s="1"/>
  <c r="X40"/>
  <c r="D40"/>
  <c r="C40" s="1"/>
  <c r="X42"/>
  <c r="D42"/>
  <c r="C42" s="1"/>
  <c r="X44"/>
  <c r="D44"/>
  <c r="C44" s="1"/>
  <c r="X46"/>
  <c r="D46"/>
  <c r="C46" s="1"/>
  <c r="X48"/>
  <c r="D48"/>
  <c r="C48" s="1"/>
  <c r="X50"/>
  <c r="D50"/>
  <c r="C50" s="1"/>
  <c r="X52"/>
  <c r="D52"/>
  <c r="C52" s="1"/>
  <c r="X54"/>
  <c r="D54"/>
  <c r="C54" s="1"/>
  <c r="X56"/>
  <c r="D56"/>
  <c r="C56" s="1"/>
  <c r="X58"/>
  <c r="D58"/>
  <c r="C58" s="1"/>
  <c r="X60"/>
  <c r="D60"/>
  <c r="C60" s="1"/>
  <c r="X62"/>
  <c r="D62"/>
  <c r="C62" s="1"/>
  <c r="X64"/>
  <c r="D64"/>
  <c r="C64" s="1"/>
  <c r="X66"/>
  <c r="D66"/>
  <c r="C66" s="1"/>
  <c r="X68"/>
  <c r="D68"/>
  <c r="C68" s="1"/>
  <c r="X70"/>
  <c r="D70"/>
  <c r="C70" s="1"/>
  <c r="X72"/>
  <c r="D72"/>
  <c r="C72" s="1"/>
  <c r="X74"/>
  <c r="D74"/>
  <c r="C74" s="1"/>
  <c r="X76"/>
  <c r="D76"/>
  <c r="C76" s="1"/>
  <c r="X73"/>
  <c r="D73"/>
  <c r="C73" s="1"/>
  <c r="G14"/>
  <c r="X31" l="1"/>
  <c r="X15"/>
  <c r="X49"/>
  <c r="X63"/>
  <c r="X47"/>
  <c r="X14"/>
  <c r="W13" s="1"/>
  <c r="W12" s="1"/>
  <c r="G13"/>
  <c r="G12" s="1"/>
  <c r="D14"/>
  <c r="C14" l="1"/>
  <c r="C13" s="1"/>
  <c r="C12" s="1"/>
  <c r="D13"/>
  <c r="D12" s="1"/>
</calcChain>
</file>

<file path=xl/sharedStrings.xml><?xml version="1.0" encoding="utf-8"?>
<sst xmlns="http://schemas.openxmlformats.org/spreadsheetml/2006/main" count="678" uniqueCount="511">
  <si>
    <t>I</t>
  </si>
  <si>
    <t>Bình Định</t>
  </si>
  <si>
    <t>Cao Bằng</t>
  </si>
  <si>
    <t>Nghệ An</t>
  </si>
  <si>
    <t>Nam Định</t>
  </si>
  <si>
    <t>Hà Nam</t>
  </si>
  <si>
    <t>Hưng Yên</t>
  </si>
  <si>
    <t>Lâm Đồng</t>
  </si>
  <si>
    <t>Hà Nội</t>
  </si>
  <si>
    <t>Tây Ninh</t>
  </si>
  <si>
    <t>Vĩnh Long</t>
  </si>
  <si>
    <t>Sơn La</t>
  </si>
  <si>
    <t>Bắc Giang</t>
  </si>
  <si>
    <t>Quảng Ngãi</t>
  </si>
  <si>
    <t>Công nghệ thông tin</t>
  </si>
  <si>
    <t>Hậu Giang</t>
  </si>
  <si>
    <t>Lào Cai</t>
  </si>
  <si>
    <t>II</t>
  </si>
  <si>
    <t>TT</t>
  </si>
  <si>
    <t>ĐỊA PHƯƠNG</t>
  </si>
  <si>
    <t>Cộng chi công việc</t>
  </si>
  <si>
    <t>Cộng ĐTĐD</t>
  </si>
  <si>
    <t xml:space="preserve">Cộng </t>
  </si>
  <si>
    <t>Chi mua Bảo hiểm y tế</t>
  </si>
  <si>
    <t>Hải Phòng</t>
  </si>
  <si>
    <t>Hải Dương</t>
  </si>
  <si>
    <t>Thái Bình</t>
  </si>
  <si>
    <t>Ninh Bình</t>
  </si>
  <si>
    <t>Hà Giang</t>
  </si>
  <si>
    <t>Bắc Cạn</t>
  </si>
  <si>
    <t>Lạng Sơn</t>
  </si>
  <si>
    <t>Tuyên Quang</t>
  </si>
  <si>
    <t>Yên Bái</t>
  </si>
  <si>
    <t>Thái Nguyên</t>
  </si>
  <si>
    <t>Phú Thọ</t>
  </si>
  <si>
    <t>Vĩnh Phúc</t>
  </si>
  <si>
    <t>Bắc Ninh</t>
  </si>
  <si>
    <t>Quảng Ninh</t>
  </si>
  <si>
    <t>Lai Châu</t>
  </si>
  <si>
    <t>Điện Biên</t>
  </si>
  <si>
    <t>Hoà Bình</t>
  </si>
  <si>
    <t>Thanh Hoá</t>
  </si>
  <si>
    <t>Hà Tĩnh</t>
  </si>
  <si>
    <t>Quảng Bình</t>
  </si>
  <si>
    <t>Quảng Trị</t>
  </si>
  <si>
    <t>Đà Nẵng</t>
  </si>
  <si>
    <t>Quảng Nam</t>
  </si>
  <si>
    <t>Phú Yên</t>
  </si>
  <si>
    <t>Khánh Hoà</t>
  </si>
  <si>
    <t>Kon Tum</t>
  </si>
  <si>
    <t>Gia Lai</t>
  </si>
  <si>
    <t>Đăk Lăk</t>
  </si>
  <si>
    <t>Đăk Nông</t>
  </si>
  <si>
    <t>Ninh Thuận</t>
  </si>
  <si>
    <t>Bình Phước</t>
  </si>
  <si>
    <t>Bình Dương</t>
  </si>
  <si>
    <t>Đồng Nai</t>
  </si>
  <si>
    <t>Bình Thuận</t>
  </si>
  <si>
    <t>Long An</t>
  </si>
  <si>
    <t>Đồng Tháp</t>
  </si>
  <si>
    <t>An Giang</t>
  </si>
  <si>
    <t>Tiền Giang</t>
  </si>
  <si>
    <t>Bến Tre</t>
  </si>
  <si>
    <t>Kiên Giang</t>
  </si>
  <si>
    <t>Cần Thơ</t>
  </si>
  <si>
    <t>Trà Vinh</t>
  </si>
  <si>
    <t>Sóc Trăng</t>
  </si>
  <si>
    <t>Bạc Liêu</t>
  </si>
  <si>
    <t>Cà Mau</t>
  </si>
  <si>
    <t>Cục NCC</t>
  </si>
  <si>
    <t>BỘ LAO ĐỘNG - THƯƠNG BINH VÀ XÃ HỘI</t>
  </si>
  <si>
    <t xml:space="preserve">LOẠI </t>
  </si>
  <si>
    <t xml:space="preserve">MÃ SỐ/ KHOẢN  </t>
  </si>
  <si>
    <t>NỘI DUNG</t>
  </si>
  <si>
    <t>ĐƠN VỊ TRỰC THUỘC</t>
  </si>
  <si>
    <t>I. THU, CHI NGÂN SÁCH TỪ PHÍ, LỆ PHÍ</t>
  </si>
  <si>
    <t>1.Số thu</t>
  </si>
  <si>
    <t>Phí thẩm định điều kiện kinh doanh dịch vụ kiểm định KTATLĐ và Phí thẩm định điều kiện kinh doanh dịch vụ huấn luyện ATLĐ</t>
  </si>
  <si>
    <t>Phí xác minh giấy tờ, tài liệu về XKLĐ</t>
  </si>
  <si>
    <t>Lệ phí cấp phép hoạt động đưa người lao động đi làm việc có thời hạn ở nước ngoài</t>
  </si>
  <si>
    <t>2. Chi từ nguồn phí, lệ phí được để lại</t>
  </si>
  <si>
    <t>Quản lý nhà nước</t>
  </si>
  <si>
    <t>Kinh phí thực hiện tự chủ</t>
  </si>
  <si>
    <t>Kinh phí không thực hiện tự chủ</t>
  </si>
  <si>
    <t>3. Số phí, lệ phí nộp ngân sách nhà nước</t>
  </si>
  <si>
    <t>01</t>
  </si>
  <si>
    <t>II. DỰ TOÁN CHI NGÂN SÁCH NHÀ NƯỚC     (CHI TỪ NGUỒN VỐN TRONG NƯỚC)</t>
  </si>
  <si>
    <t>B. Chi phát triển sự nghiệp kinh tế - xã hội, quản lý hành chính</t>
  </si>
  <si>
    <t>070</t>
  </si>
  <si>
    <t>GIÁO DỤC - ĐÀO TẠO VÀ DẠY NGHỀ</t>
  </si>
  <si>
    <t>CHI THƯỜNG XUYÊN</t>
  </si>
  <si>
    <t>081</t>
  </si>
  <si>
    <t>Đại học</t>
  </si>
  <si>
    <t>Kinh phí thường xuyên</t>
  </si>
  <si>
    <t>Kinh phí không thường xuyên</t>
  </si>
  <si>
    <t>Trong đó: Kinh phí cấp bù học phí</t>
  </si>
  <si>
    <t>085</t>
  </si>
  <si>
    <t>Đào tạo lại, bồi dưỡng cán bộ, công chức, viên chức</t>
  </si>
  <si>
    <t>093</t>
  </si>
  <si>
    <t>098</t>
  </si>
  <si>
    <t>KHOA HỌC VÀ CÔNG NGHỆ</t>
  </si>
  <si>
    <t>Khoa học xã hội và nhân văn</t>
  </si>
  <si>
    <t>Kinh phí thực hiện nhiệm vụ KHCN</t>
  </si>
  <si>
    <t xml:space="preserve"> - Khoán chi</t>
  </si>
  <si>
    <t xml:space="preserve"> - Không khoán chi</t>
  </si>
  <si>
    <t>VĂN HÓA - THÔNG TIN</t>
  </si>
  <si>
    <t xml:space="preserve">BẢO VỆ MÔI TRƯỜNG </t>
  </si>
  <si>
    <t>CÁC HOẠT ĐỘNG KINH TẾ</t>
  </si>
  <si>
    <t>Các hoạt động điều tra, thăm dò, khảo sát</t>
  </si>
  <si>
    <t>Sự nghiệp kinh tế và dịch vụ khác</t>
  </si>
  <si>
    <t>HOẠT ĐỘNG CỦA CÁC CƠ QUAN QUẢN LÝ NHÀ NƯỚC, ĐẢNG, ĐOÀN THỂ</t>
  </si>
  <si>
    <t>368</t>
  </si>
  <si>
    <t xml:space="preserve">BẢO ĐẢM XÃ HỘI   </t>
  </si>
  <si>
    <t xml:space="preserve">Sự nghiệp bảo vệ và chăm sóc trẻ em </t>
  </si>
  <si>
    <t xml:space="preserve">Hoạt động xã hội khác </t>
  </si>
  <si>
    <t>III. DỰ TOÁN CHI NGÂN SÁCH NHÀ NƯỚC      (CHI TỪ NGUỒN VỐN NGOÀI NƯỚC)</t>
  </si>
  <si>
    <t>Giáo dục nghề nghiệp</t>
  </si>
  <si>
    <t>KHO BẠC NHÀ NƯỚC NƠI GIAO DỊCH</t>
  </si>
  <si>
    <t>KBNN, KBNN Hà Nội</t>
  </si>
  <si>
    <t>KBNN Quận I, Tp.HCM</t>
  </si>
  <si>
    <t>KBNN Hai Bà Trưng HN</t>
  </si>
  <si>
    <t>KBNN Hai Bà Trưng, HN</t>
  </si>
  <si>
    <t xml:space="preserve">KBNN Hà Nội </t>
  </si>
  <si>
    <t>KBNN TW</t>
  </si>
  <si>
    <t>KBNN Hà Nội</t>
  </si>
  <si>
    <t>KBNN H.Kim Bảng, Hà Nam</t>
  </si>
  <si>
    <t>KBNN Bắc Giang</t>
  </si>
  <si>
    <t>KBNN H.Thuận Thành, Bắc Ninh</t>
  </si>
  <si>
    <t>KBNN H.Long Điền, BR-VT</t>
  </si>
  <si>
    <t>KBNN Ngũ Hành Sơn, Đà Nẵng</t>
  </si>
  <si>
    <t>KBNN Thanh Hóa</t>
  </si>
  <si>
    <t>KBNN Ba Đình, Hà Nội</t>
  </si>
  <si>
    <t>KBNN Đống Đa, Hà Nội</t>
  </si>
  <si>
    <t>KBNN Q.Cầu Giấy, Hà Nội</t>
  </si>
  <si>
    <t>KBNN Sơn Tây, Hà Nội</t>
  </si>
  <si>
    <t>KBNN Quận 12-Tp.HCM</t>
  </si>
  <si>
    <t>KBNN Nam Định</t>
  </si>
  <si>
    <t>KBNN Nghệ An</t>
  </si>
  <si>
    <t>KBNN Vĩnh Long</t>
  </si>
  <si>
    <t>KBNN Đông Anh, HN</t>
  </si>
  <si>
    <t>KBNN Quận 9 TP Hồ Chí Minh</t>
  </si>
  <si>
    <t>KBNN H.Bình Sơn, Quảng Ngãi</t>
  </si>
  <si>
    <t>KBNN Q.Cầu Giấy-Hà Nội</t>
  </si>
  <si>
    <t>Sở Giao dịch KBNNTW</t>
  </si>
  <si>
    <t>KBNN Quận 3, Tp.HCM</t>
  </si>
  <si>
    <t>KBNN Q.Tân Bình, Tp.HCM</t>
  </si>
  <si>
    <t>KBNN Đà Nẵng</t>
  </si>
  <si>
    <t>KBNN Bình Định</t>
  </si>
  <si>
    <t>KBNN Cần Thơ</t>
  </si>
  <si>
    <t>KBNN Phú Thọ</t>
  </si>
  <si>
    <t>KBNN Ba Vì, Hà Nội</t>
  </si>
  <si>
    <t>KBNN Cầu Giấy, Hà Nội</t>
  </si>
  <si>
    <t>Mã số Kho bạc Nhà nước</t>
  </si>
  <si>
    <t>0003/ 0011</t>
  </si>
  <si>
    <t>0133</t>
  </si>
  <si>
    <t>0014</t>
  </si>
  <si>
    <t>0011</t>
  </si>
  <si>
    <t>0003</t>
  </si>
  <si>
    <t>0012</t>
  </si>
  <si>
    <t>0315</t>
  </si>
  <si>
    <t>0313</t>
  </si>
  <si>
    <t>1161</t>
  </si>
  <si>
    <t>1116</t>
  </si>
  <si>
    <t>1713</t>
  </si>
  <si>
    <t>0165</t>
  </si>
  <si>
    <t>1361</t>
  </si>
  <si>
    <t>0015</t>
  </si>
  <si>
    <t>0013</t>
  </si>
  <si>
    <t>0023</t>
  </si>
  <si>
    <t>0033</t>
  </si>
  <si>
    <t>0132</t>
  </si>
  <si>
    <t>0261</t>
  </si>
  <si>
    <t>1411</t>
  </si>
  <si>
    <t>0711</t>
  </si>
  <si>
    <t>0020</t>
  </si>
  <si>
    <t>0131</t>
  </si>
  <si>
    <t>0112</t>
  </si>
  <si>
    <t>0122</t>
  </si>
  <si>
    <t>0161</t>
  </si>
  <si>
    <t>2011</t>
  </si>
  <si>
    <t>0861</t>
  </si>
  <si>
    <t>1261</t>
  </si>
  <si>
    <t>0034</t>
  </si>
  <si>
    <t>Mã số đơn vị sử dụng ngân sách</t>
  </si>
  <si>
    <t>1121857</t>
  </si>
  <si>
    <t>A. SỰ NGHIỆP ĐẢM BẢO XÃ HỘI</t>
  </si>
  <si>
    <t xml:space="preserve">B. SỰ NGHIỆP Y TÊ </t>
  </si>
  <si>
    <t>I. CHI TRẢ CÁC LOẠI TRỢ CẤP ƯU ĐÃI  THƯỜNG XUYÊN</t>
  </si>
  <si>
    <t>II. CHI TRỢ CẤP 1 LẦN ĐỐI VỚI BÀ MẸ VNAH; CÁC NGHỊ ĐỊNH CỦA CHÍNH PHỦ VÀ QUYẾT ĐỊNH CỦA THỦ TƯỚNG CHÍNH PHỦ (Đã bao gồm Phí QL)</t>
  </si>
  <si>
    <t>III. CHI CÔNG VIỆC</t>
  </si>
  <si>
    <t>1. Dụng cụ chỉnh hình</t>
  </si>
  <si>
    <t>2. Điều trị, điều dưỡng</t>
  </si>
  <si>
    <t>Điều trị</t>
  </si>
  <si>
    <t>Điều dưỡng</t>
  </si>
  <si>
    <t>Hỗ trợ phục vụ công tác nuôi dưỡng đối tượng NCC</t>
  </si>
  <si>
    <t>Hỗ trợ mua sắm trang thiết bị phục vụ nuôi dưỡng, điều dưỡng NCC</t>
  </si>
  <si>
    <t>Hỗ trợ kinh phí cải tạo, sửa chữa, nâng cấp CSVC phục vụ nuôi dưỡng, điều dưỡng NCC</t>
  </si>
  <si>
    <t>Mã ĐVSDNS</t>
  </si>
  <si>
    <t>KBNN</t>
  </si>
  <si>
    <t>Mã KBNN</t>
  </si>
  <si>
    <t>1059435</t>
  </si>
  <si>
    <t>1096685</t>
  </si>
  <si>
    <t>0061</t>
  </si>
  <si>
    <t>1099200</t>
  </si>
  <si>
    <t>0361</t>
  </si>
  <si>
    <t>1062701</t>
  </si>
  <si>
    <t>0411</t>
  </si>
  <si>
    <t>1067063</t>
  </si>
  <si>
    <t>0311</t>
  </si>
  <si>
    <t>1046681</t>
  </si>
  <si>
    <t>1019388</t>
  </si>
  <si>
    <t>0461</t>
  </si>
  <si>
    <t>1060115</t>
  </si>
  <si>
    <t>1311</t>
  </si>
  <si>
    <t>1114315</t>
  </si>
  <si>
    <t>2511</t>
  </si>
  <si>
    <t>1102028</t>
  </si>
  <si>
    <t>2361</t>
  </si>
  <si>
    <t>1049950</t>
  </si>
  <si>
    <t>2611</t>
  </si>
  <si>
    <t>1110732</t>
  </si>
  <si>
    <t>2311</t>
  </si>
  <si>
    <t>1061556</t>
  </si>
  <si>
    <t>2411</t>
  </si>
  <si>
    <t>1064478</t>
  </si>
  <si>
    <t>2461</t>
  </si>
  <si>
    <t>1049194</t>
  </si>
  <si>
    <t>2561</t>
  </si>
  <si>
    <t>1114557</t>
  </si>
  <si>
    <t>2261</t>
  </si>
  <si>
    <t>1100416</t>
  </si>
  <si>
    <t>1041346</t>
  </si>
  <si>
    <t>1211</t>
  </si>
  <si>
    <t>1062536</t>
  </si>
  <si>
    <t>1078974</t>
  </si>
  <si>
    <t>1111</t>
  </si>
  <si>
    <t>1076291</t>
  </si>
  <si>
    <t>2811</t>
  </si>
  <si>
    <t>1041584</t>
  </si>
  <si>
    <t>3161</t>
  </si>
  <si>
    <t>1031757</t>
  </si>
  <si>
    <t>2761</t>
  </si>
  <si>
    <t>1020658</t>
  </si>
  <si>
    <t>2711</t>
  </si>
  <si>
    <t>1036693</t>
  </si>
  <si>
    <t>2661</t>
  </si>
  <si>
    <t>1053645</t>
  </si>
  <si>
    <t>1067442</t>
  </si>
  <si>
    <t>1043507</t>
  </si>
  <si>
    <t>1461</t>
  </si>
  <si>
    <t>1051725</t>
  </si>
  <si>
    <t>1511</t>
  </si>
  <si>
    <t>1045622</t>
  </si>
  <si>
    <t>1561</t>
  </si>
  <si>
    <t>Thừa Thiên - Huế</t>
  </si>
  <si>
    <t>1045932</t>
  </si>
  <si>
    <t>1611</t>
  </si>
  <si>
    <t>1041010</t>
  </si>
  <si>
    <t>1060497</t>
  </si>
  <si>
    <t>1961</t>
  </si>
  <si>
    <t>1081502</t>
  </si>
  <si>
    <t>2111</t>
  </si>
  <si>
    <t>1071369</t>
  </si>
  <si>
    <t>1059720</t>
  </si>
  <si>
    <t>2161</t>
  </si>
  <si>
    <t>1006667</t>
  </si>
  <si>
    <t>2061</t>
  </si>
  <si>
    <t>1037647</t>
  </si>
  <si>
    <t>3011</t>
  </si>
  <si>
    <t>1072689</t>
  </si>
  <si>
    <t>2911</t>
  </si>
  <si>
    <t>1076921</t>
  </si>
  <si>
    <t>2961</t>
  </si>
  <si>
    <t>1079808</t>
  </si>
  <si>
    <t>3061</t>
  </si>
  <si>
    <t>Tp. Hồ Chí Minh</t>
  </si>
  <si>
    <t>1067160</t>
  </si>
  <si>
    <t>0111</t>
  </si>
  <si>
    <t>1077805</t>
  </si>
  <si>
    <t>2861</t>
  </si>
  <si>
    <t>1114580</t>
  </si>
  <si>
    <t>2211</t>
  </si>
  <si>
    <t>1105722</t>
  </si>
  <si>
    <t>1861</t>
  </si>
  <si>
    <t>1030335</t>
  </si>
  <si>
    <t>1911</t>
  </si>
  <si>
    <t>1032438</t>
  </si>
  <si>
    <t>1811</t>
  </si>
  <si>
    <t>1046245</t>
  </si>
  <si>
    <t>1761</t>
  </si>
  <si>
    <t>1061199</t>
  </si>
  <si>
    <t>1661</t>
  </si>
  <si>
    <t>Bà Rịa - Vũng Tàu</t>
  </si>
  <si>
    <t>1101505</t>
  </si>
  <si>
    <t>1711</t>
  </si>
  <si>
    <t>1019850</t>
  </si>
  <si>
    <t>0511</t>
  </si>
  <si>
    <t>1065591</t>
  </si>
  <si>
    <t>0661</t>
  </si>
  <si>
    <t>1074138</t>
  </si>
  <si>
    <t>0761</t>
  </si>
  <si>
    <t>1073199</t>
  </si>
  <si>
    <t>0561</t>
  </si>
  <si>
    <t>1104324</t>
  </si>
  <si>
    <t>1097355</t>
  </si>
  <si>
    <t>0611</t>
  </si>
  <si>
    <t>1097288</t>
  </si>
  <si>
    <t>0811</t>
  </si>
  <si>
    <t>1097669</t>
  </si>
  <si>
    <t>1101969</t>
  </si>
  <si>
    <t>3111</t>
  </si>
  <si>
    <t>1014011</t>
  </si>
  <si>
    <t>1011</t>
  </si>
  <si>
    <t>1075219</t>
  </si>
  <si>
    <t>1061</t>
  </si>
  <si>
    <t>1098680</t>
  </si>
  <si>
    <t>0911</t>
  </si>
  <si>
    <t>1098065</t>
  </si>
  <si>
    <t>0961</t>
  </si>
  <si>
    <t>1055566</t>
  </si>
  <si>
    <t>Trong đó: Kinh phí TK 10% thực hiện CCTL</t>
  </si>
  <si>
    <t>Đóng niêm liễn cho các tổ chức quốc tế (KP không tự chủ)</t>
  </si>
  <si>
    <t>KBNN H.Duy Tiên, Hà Nam</t>
  </si>
  <si>
    <t>KBNN Sơn Tây, HN</t>
  </si>
  <si>
    <t>Đơn vị: Triệu đồng</t>
  </si>
  <si>
    <t>Đơn vị: 1.000 đồng</t>
  </si>
  <si>
    <t>NHẬP TABMIS</t>
  </si>
  <si>
    <t>3. Chi hỗ trợ điện nước, văn hóa văn nghệ phục vụ điều dưỡng</t>
  </si>
  <si>
    <t>4. Hoạt động Khu TB và NCC</t>
  </si>
  <si>
    <t>5. Mộ - NTLS</t>
  </si>
  <si>
    <t>6. Chi công tác quản lý</t>
  </si>
  <si>
    <t>7. Đề án xác định hài cốt liệt sĩ còn thiếu thông tin</t>
  </si>
  <si>
    <t>MÃ NGUỒN 17</t>
  </si>
  <si>
    <t>MÃ NGUỒN 29</t>
  </si>
  <si>
    <t>Cộng</t>
  </si>
  <si>
    <t>Kinh phí chi công tác quản lý</t>
  </si>
  <si>
    <t>Hỗ trợ khác phục vụ công tác quản lý</t>
  </si>
  <si>
    <t>Kinh phí BTC giao năm 2021</t>
  </si>
  <si>
    <t>Còn chưa phân bổ</t>
  </si>
  <si>
    <t>các tỉnh, thành phố</t>
  </si>
  <si>
    <t>DỰ TOÁN KINH PHÍ THỰC HIỆN PHÁP LỆNH ƯU ĐÃI NGƯỜI CÓ CÔNG VỚI CÁCH MẠNG ĐƯỢC GIAO VÀ PHÂN BỔ CHO CÁC SỞ LĐ-TBXH NĂM 2021</t>
  </si>
  <si>
    <t>Phụ lục số 01/CKDT2021</t>
  </si>
  <si>
    <t>Cộng Sự nghiệp đảm bảo xã hội</t>
  </si>
  <si>
    <t>TỔNG DỰ TOÁN PHÂN BỔ NĂM 2021</t>
  </si>
  <si>
    <t>1.Văn phòng Bộ tại Hà Nội</t>
  </si>
  <si>
    <t>2. Văn phòng Bộ tại Tp. HCM</t>
  </si>
  <si>
    <t>3. Văn phòng Tổng cục Giáo dục nghề nghiệp</t>
  </si>
  <si>
    <t>4. Cục Kiểm định Chất lượng GDNN</t>
  </si>
  <si>
    <t>5. Văn phòng Cục Việc làm</t>
  </si>
  <si>
    <t>6. Cục Quản lý lao động ngoài nước</t>
  </si>
  <si>
    <t>7. Cục An toàn lao động</t>
  </si>
  <si>
    <t>8. Văn phòng Cục Người có công</t>
  </si>
  <si>
    <t>9. Cục Bảo trợ xã hội</t>
  </si>
  <si>
    <t>10. Văn phòng Quốc gia về Giảm nghèo</t>
  </si>
  <si>
    <t>11. Văn phòng Cục Trẻ em</t>
  </si>
  <si>
    <t>12. Cục Phòng chống tệ nạn xã hội</t>
  </si>
  <si>
    <t>13. Văn phòng Cục Quan hệ lao động và Tiền lương</t>
  </si>
  <si>
    <t>14. Thanh tra Bộ</t>
  </si>
  <si>
    <t>15. Viện Khoa học Lao động - Xã hội</t>
  </si>
  <si>
    <t>16. Viện Khoa học giáo dục nghề nghiệp</t>
  </si>
  <si>
    <t>17. Trung tâm Thông tin</t>
  </si>
  <si>
    <t>18. Trung tâm QG Dịch vụ Việc làm</t>
  </si>
  <si>
    <t>19. TT Hỗ trợ phát triển QHLĐ</t>
  </si>
  <si>
    <t>20. Trung tâm Huấn luyện AT-VSLĐ</t>
  </si>
  <si>
    <t>21. Ban QLDA Đầu tư XDCB</t>
  </si>
  <si>
    <t>22. Ban QL các dự án giáo dục nghề nghiệp vốn ODA</t>
  </si>
  <si>
    <t>23. Trường ĐH LĐXH-Cơ sở Hà Nội</t>
  </si>
  <si>
    <t>24.  Trường ĐH LĐXH - Cơ sở Sơn Tây</t>
  </si>
  <si>
    <t>25.  Trường ĐH LĐXH - Cơ sở Tp.HCM</t>
  </si>
  <si>
    <t>26. Trường Đại học SPKT Nam Định</t>
  </si>
  <si>
    <t>27. Trường Đại học SPKT Vinh</t>
  </si>
  <si>
    <t>28. Trường Đại học SPKT Vĩnh Long</t>
  </si>
  <si>
    <t>29. Trường Cao đẳng nghề KTCN</t>
  </si>
  <si>
    <t>30. Trường Cao đẳng Kỹ nghệ II</t>
  </si>
  <si>
    <t>31. Trường Cao đẳng Kỹ nghệ Dung Quất</t>
  </si>
  <si>
    <t>32. Trường Đào tạo  bồi dưỡng CBCC</t>
  </si>
  <si>
    <t>33. Báo Lao động và Xã hội</t>
  </si>
  <si>
    <t>34. Tạp chí Gia đình và Trẻ em</t>
  </si>
  <si>
    <t>35. Tạp chí Lao động - Xã hội</t>
  </si>
  <si>
    <t>36. Trung tâm Tư vấn và dịch vụ truyền thông</t>
  </si>
  <si>
    <t>37. TT ĐDTB Duy Tiên</t>
  </si>
  <si>
    <t>38. TT ĐDTB Kim Bảng</t>
  </si>
  <si>
    <t>39. TT ĐDTB Lạng Giang</t>
  </si>
  <si>
    <t>40. TT ĐDTB Thuận Thành</t>
  </si>
  <si>
    <t>41. TT ĐDTB và NCC Long Đất</t>
  </si>
  <si>
    <t>42. TT Điều dưỡng NCC Miền Trung</t>
  </si>
  <si>
    <t>43. TT PHSK NCC Sầm Sơn</t>
  </si>
  <si>
    <t>44. Bệnh viện CH-PHCN Hà Nội</t>
  </si>
  <si>
    <t>45. Trung tâm CH-PHCN Tp.HCM</t>
  </si>
  <si>
    <t>46. Bệnh viện CH-PHCN Tp.HCM</t>
  </si>
  <si>
    <t>47. Bệnh viện CH-PHCN Đà Nẵng</t>
  </si>
  <si>
    <t>48. Bệnh viện CH-PHCN Quy Nhơn</t>
  </si>
  <si>
    <t>49. Bệnh viện CH-PHCN Cần Thơ</t>
  </si>
  <si>
    <t>50. Trung tâm ĐD-PHCN Tâm thần Việt Trì</t>
  </si>
  <si>
    <t>51. Trung tâm PHCN Người khuyết tật Thụy An</t>
  </si>
  <si>
    <t>52. Trung tâm PHCN và trợ giúp Trẻ khuyết tật</t>
  </si>
  <si>
    <t>53. Quỹ Bảo trợ Trẻ em Việt Nam</t>
  </si>
  <si>
    <t>54. Làng trẻ em SOS Việt Nam</t>
  </si>
  <si>
    <t>55. Quỹ khắc phục hậu quả bom mìn</t>
  </si>
  <si>
    <t>KBNN Quận Cầu Giấy</t>
  </si>
  <si>
    <t>KBNN Quận Hoàn Kiếm, Hà Nội</t>
  </si>
  <si>
    <t>KBNN Cầu Giấy, HN</t>
  </si>
  <si>
    <t>KBNN Quận Hoàn Kiếm, Hà Hội</t>
  </si>
  <si>
    <t>KBNN Quận Cầu Giấy, Hà Nội</t>
  </si>
  <si>
    <t>Phụ lục số 02/CKDT2021</t>
  </si>
  <si>
    <t>DỰ TOÁN THU - CHI NGÂN SÁCH NHÀ NƯỚC ĐƯỢC GIAO VÀ PHÂN BỔ CHO CÁC ĐƠN VỊ TRỰC THUỘC BỘ - NĂM 2021</t>
  </si>
  <si>
    <t>Tổng dự toán 2021 được Bộ Tài chính giao</t>
  </si>
  <si>
    <t>Tổng dự toán 2021 đã phân bổ và giao cho các đơn vị</t>
  </si>
  <si>
    <t xml:space="preserve">Hoạt động thực hiện chính sách Người có công  </t>
  </si>
  <si>
    <t>Hoạt động bảo vệ môi trường khác  (Kinh phí không thường xuyên)</t>
  </si>
  <si>
    <t>Hoạt động thông tin truyền thông, xuất bản, báo chí  (Kinh phí không thường xuyên)</t>
  </si>
  <si>
    <t>Các nhiệm vụ phục vụ giáo dục nghề nghiệp (Kinh phí không thường xuyên)</t>
  </si>
  <si>
    <t>Giáo dục nghề nghiệp -  (Kinh phí không thường xuyên)</t>
  </si>
  <si>
    <t xml:space="preserve">GIÁO DỤC - ĐÀO TẠO VÀ GDNN  </t>
  </si>
  <si>
    <t>Sự nghiệp bảo vệ và chăm sóc trẻ em  -  (Kinh phí không thường xuyên)</t>
  </si>
  <si>
    <t>Hoạt động xã hội khác  -  (Kinh phí không thường xuyên)</t>
  </si>
  <si>
    <t>BẢO ĐẢM XÃ HỘI</t>
  </si>
  <si>
    <t>(Phụ lục kèm theo Quyết định số: 167/QĐ-LĐTBXH ngày 21/01/2021)</t>
  </si>
  <si>
    <t>(Phụ lục kèm theo Quyết định số: 167/QĐ-LĐTBXH  ngày 21/01/2021)</t>
  </si>
  <si>
    <t>bé lao ®éng - th­¬ng binh vµ x· héi</t>
  </si>
  <si>
    <t>DANH SÁCH CÁC ĐƠN VỊ GỬI CÔNG KHAI DỰ TOÁN NGÂN SÁCH NĂM 2021</t>
  </si>
  <si>
    <t>THEO QUYẾT ĐỊNH SỐ 167/QĐ-LĐTBXH NGÀY 21/01/2021</t>
  </si>
  <si>
    <t>STT</t>
  </si>
  <si>
    <t>Tªn ®¬n vÞ</t>
  </si>
  <si>
    <t>IV</t>
  </si>
  <si>
    <t>Sự nghiệp đảm bảo xã hội</t>
  </si>
  <si>
    <t xml:space="preserve">Văn phòng Bộ </t>
  </si>
  <si>
    <t>Bệnh viện CH-PHCN Đà Nẵng</t>
  </si>
  <si>
    <t>1.1</t>
  </si>
  <si>
    <t>Văn phòng Bộ tại Hà Nội</t>
  </si>
  <si>
    <t>Bệnh viện CH-PHCN Quy Nhơn</t>
  </si>
  <si>
    <t>1.2</t>
  </si>
  <si>
    <t>Văn phòng Bộ tại Tp. Hồ Chí Minh</t>
  </si>
  <si>
    <t>Bệnh viện CH-PHCN TP HCM</t>
  </si>
  <si>
    <t xml:space="preserve">Tổng cục Giáo dục nghề nghiệp </t>
  </si>
  <si>
    <t>Trung tâm CH-PHCN TP HCM</t>
  </si>
  <si>
    <t>2.1</t>
  </si>
  <si>
    <t xml:space="preserve">Văn phòng Tổng cục </t>
  </si>
  <si>
    <t>Bệnh viện CH-PHCN Cần Thơ</t>
  </si>
  <si>
    <t>2.2</t>
  </si>
  <si>
    <t>Cục  Kiểm định chất lượng GDNN</t>
  </si>
  <si>
    <t>Bệnh viện CH-PHCN Hà Nội</t>
  </si>
  <si>
    <t>Cục Người có công (VP Cục)</t>
  </si>
  <si>
    <t>TT PHCN Tâm thần Việt Trì</t>
  </si>
  <si>
    <t>Cục Việc làm</t>
  </si>
  <si>
    <t>Trung tâm PHCN Người khuyết tật Thuỵ An</t>
  </si>
  <si>
    <t>Cục Quản lý lao động ngoài nước</t>
  </si>
  <si>
    <t>Quỹ Bảo trợ Trẻ em VN</t>
  </si>
  <si>
    <t>Cục An toàn lao động</t>
  </si>
  <si>
    <t>Trung tâm tư vấn và dịch vụ truyền thông</t>
  </si>
  <si>
    <t>Cục Quan hệ lao động - Tiền lương</t>
  </si>
  <si>
    <t>Làng SOS VN</t>
  </si>
  <si>
    <t xml:space="preserve">Cục Bảo trợ xã hội </t>
  </si>
  <si>
    <t>Trung tâm PHCN và trợ giúp Trẻ khuyết tật</t>
  </si>
  <si>
    <t>Văn phòng QG về Giảm nghèo</t>
  </si>
  <si>
    <t>Trung tâm ĐDTB Lạng Giang</t>
  </si>
  <si>
    <t>Cục Trẻ em</t>
  </si>
  <si>
    <t>Trung tâm ĐDTB Thuận Thành</t>
  </si>
  <si>
    <t>Cục Phòng, chống TNXH</t>
  </si>
  <si>
    <t>Trung tâm ĐDTB Duy Tiên</t>
  </si>
  <si>
    <t>Thanh tra Bộ</t>
  </si>
  <si>
    <t>Trung tâm ĐDTB Kim Bảng</t>
  </si>
  <si>
    <t>Sự nghiệp đào tạo</t>
  </si>
  <si>
    <t>Trung tâm PHSK NCC Sầm Sơn</t>
  </si>
  <si>
    <t>Trường Đại học LĐXH</t>
  </si>
  <si>
    <t>Trung tâm ĐDTB-NCC Long Đất</t>
  </si>
  <si>
    <t>13.1</t>
  </si>
  <si>
    <t>Cơ sở Hà Nội</t>
  </si>
  <si>
    <t>Trung tâm ĐD NCC Miền Trung</t>
  </si>
  <si>
    <t>13.2</t>
  </si>
  <si>
    <t>Cơ sở Sơn Tây</t>
  </si>
  <si>
    <t>13.3</t>
  </si>
  <si>
    <t>Cơ sở Tp.HCM</t>
  </si>
  <si>
    <t>Trường Đại học SPKT Nam Định</t>
  </si>
  <si>
    <t>III</t>
  </si>
  <si>
    <t>Sự nghiệp khoa học</t>
  </si>
  <si>
    <t>Trường Đại học SPKT Vinh</t>
  </si>
  <si>
    <t>Viện KH GDNN</t>
  </si>
  <si>
    <t>Trường Đại học SPKT Vĩnh Long</t>
  </si>
  <si>
    <t>Viện KH LĐ-XH</t>
  </si>
  <si>
    <t>Trường CĐKỹ thuật công nghệ</t>
  </si>
  <si>
    <t>Sự nghiệp văn hoá TT</t>
  </si>
  <si>
    <t>Trường Cao đẳng Kỹ nghệ II</t>
  </si>
  <si>
    <t>Tạp chí Lao động - Xã hội</t>
  </si>
  <si>
    <t>Trường CĐ Kỹ nghệ Dung Quất</t>
  </si>
  <si>
    <t>Tạp chí Gia đình - Trẻ em</t>
  </si>
  <si>
    <t>Trường ĐT BD CBCCC</t>
  </si>
  <si>
    <t>Báo Lao động - Xã hội</t>
  </si>
  <si>
    <t>BQL các Dự án ODA (TC GDNN)</t>
  </si>
  <si>
    <t>Sự nghiệp kinh tế</t>
  </si>
  <si>
    <t>VII</t>
  </si>
  <si>
    <t>Các Vụ thuộc Bộ (6 Vụ)</t>
  </si>
  <si>
    <t>Trung tâm Thông tin</t>
  </si>
  <si>
    <t>Vụ Tổ chức cán bộ</t>
  </si>
  <si>
    <t>Trung tâm Hỗ trợ phát triển QHLĐ</t>
  </si>
  <si>
    <t>Vụ Pháp chế</t>
  </si>
  <si>
    <t>TT quốc gia dịch vụ việc làm</t>
  </si>
  <si>
    <t>Vụ Hợp tác Quốc tế</t>
  </si>
  <si>
    <t xml:space="preserve">Ban QLDA đầu tư xây dựng </t>
  </si>
  <si>
    <t>Vụ Bình đẳng giới</t>
  </si>
  <si>
    <t>Quỹ Hỗ trợ việc làm ngoài nước</t>
  </si>
  <si>
    <t>Vụ Bảo hiểm xã hội</t>
  </si>
  <si>
    <t>Trung tâm lao động ngoài nước</t>
  </si>
  <si>
    <t>VIII</t>
  </si>
  <si>
    <t>Lãnh đạo Vụ, các Phòng thuộc Vụ (6)</t>
  </si>
  <si>
    <t>Trung tâm Quốc gia ATVSLĐ</t>
  </si>
  <si>
    <t>Trung tâm KĐKTAT khu vực I</t>
  </si>
  <si>
    <t>Trung tâm KĐKTAT khu vực II</t>
  </si>
  <si>
    <t>Trung tâm KĐKTAT khu vực III</t>
  </si>
  <si>
    <t>IX</t>
  </si>
  <si>
    <t>Lãnh đạo Bộ (5)</t>
  </si>
</sst>
</file>

<file path=xl/styles.xml><?xml version="1.0" encoding="utf-8"?>
<styleSheet xmlns="http://schemas.openxmlformats.org/spreadsheetml/2006/main">
  <numFmts count="6">
    <numFmt numFmtId="44" formatCode="_-* #,##0.00\ &quot;₫&quot;_-;\-* #,##0.00\ &quot;₫&quot;_-;_-* &quot;-&quot;??\ &quot;₫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_(* #,##0.000_);_(* \(#,##0.000\);_(* &quot;-&quot;??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  <charset val="163"/>
    </font>
    <font>
      <sz val="10"/>
      <name val="Arial"/>
      <family val="2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b/>
      <sz val="13"/>
      <name val="Times New Roman"/>
      <family val="1"/>
    </font>
    <font>
      <b/>
      <sz val="9"/>
      <name val=".VnTimeH"/>
      <family val="2"/>
    </font>
    <font>
      <b/>
      <sz val="14"/>
      <name val=".VnTimeH"/>
      <family val="2"/>
    </font>
    <font>
      <b/>
      <sz val="11"/>
      <name val=".VnTimeH"/>
      <family val="2"/>
    </font>
    <font>
      <b/>
      <sz val="10"/>
      <name val=".VnArial"/>
      <family val="2"/>
    </font>
    <font>
      <sz val="10"/>
      <name val=".VnArial"/>
      <family val="2"/>
    </font>
    <font>
      <sz val="10"/>
      <name val=".VnTime"/>
      <family val="2"/>
    </font>
    <font>
      <b/>
      <sz val="10"/>
      <name val=".VnTime"/>
      <family val="2"/>
    </font>
    <font>
      <b/>
      <sz val="11"/>
      <name val=".VnTime"/>
      <family val="2"/>
    </font>
    <font>
      <b/>
      <sz val="10"/>
      <name val="Arial"/>
      <family val="2"/>
    </font>
    <font>
      <b/>
      <sz val="11.5"/>
      <name val="Times New Roman"/>
      <family val="1"/>
    </font>
    <font>
      <sz val="12"/>
      <name val="Times New Roman"/>
      <family val="1"/>
      <charset val="163"/>
    </font>
    <font>
      <sz val="11"/>
      <name val=".VnTime"/>
      <family val="2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2"/>
      <name val="Arial"/>
      <family val="2"/>
      <charset val="163"/>
    </font>
    <font>
      <b/>
      <sz val="15"/>
      <name val="Times New Roman"/>
      <family val="1"/>
    </font>
    <font>
      <i/>
      <sz val="11"/>
      <name val=".VnTime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  <charset val="163"/>
    </font>
    <font>
      <b/>
      <i/>
      <sz val="11"/>
      <name val=".VnTime"/>
      <family val="2"/>
    </font>
    <font>
      <i/>
      <sz val="12"/>
      <name val="Times New Roman"/>
      <family val="1"/>
      <charset val="163"/>
    </font>
    <font>
      <i/>
      <sz val="14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b/>
      <sz val="13"/>
      <name val=".VnTime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227">
    <xf numFmtId="0" fontId="0" fillId="0" borderId="0" xfId="0"/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167" fontId="5" fillId="2" borderId="0" xfId="2" applyNumberFormat="1" applyFont="1" applyFill="1" applyAlignment="1"/>
    <xf numFmtId="167" fontId="8" fillId="2" borderId="0" xfId="2" applyNumberFormat="1" applyFont="1" applyFill="1" applyAlignment="1"/>
    <xf numFmtId="167" fontId="11" fillId="2" borderId="0" xfId="2" applyNumberFormat="1" applyFont="1" applyFill="1" applyAlignment="1">
      <alignment horizontal="center"/>
    </xf>
    <xf numFmtId="167" fontId="12" fillId="2" borderId="0" xfId="2" applyNumberFormat="1" applyFont="1" applyFill="1" applyAlignment="1">
      <alignment horizontal="center"/>
    </xf>
    <xf numFmtId="167" fontId="13" fillId="2" borderId="0" xfId="2" applyNumberFormat="1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vertical="center"/>
    </xf>
    <xf numFmtId="166" fontId="19" fillId="2" borderId="3" xfId="1" applyNumberFormat="1" applyFont="1" applyFill="1" applyBorder="1" applyAlignment="1">
      <alignment vertical="center"/>
    </xf>
    <xf numFmtId="166" fontId="20" fillId="2" borderId="3" xfId="1" applyNumberFormat="1" applyFont="1" applyFill="1" applyBorder="1" applyAlignment="1">
      <alignment vertical="center"/>
    </xf>
    <xf numFmtId="166" fontId="21" fillId="2" borderId="3" xfId="1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3" fontId="23" fillId="2" borderId="3" xfId="0" applyNumberFormat="1" applyFont="1" applyFill="1" applyBorder="1"/>
    <xf numFmtId="0" fontId="8" fillId="2" borderId="10" xfId="0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vertical="center"/>
    </xf>
    <xf numFmtId="166" fontId="6" fillId="2" borderId="10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166" fontId="3" fillId="2" borderId="1" xfId="1" applyNumberFormat="1" applyFont="1" applyFill="1" applyBorder="1"/>
    <xf numFmtId="168" fontId="3" fillId="2" borderId="1" xfId="1" applyNumberFormat="1" applyFont="1" applyFill="1" applyBorder="1" applyAlignment="1">
      <alignment vertical="center"/>
    </xf>
    <xf numFmtId="0" fontId="24" fillId="2" borderId="1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166" fontId="6" fillId="2" borderId="11" xfId="1" applyNumberFormat="1" applyFont="1" applyFill="1" applyBorder="1" applyAlignment="1">
      <alignment vertical="center"/>
    </xf>
    <xf numFmtId="0" fontId="25" fillId="2" borderId="0" xfId="0" applyFont="1" applyFill="1"/>
    <xf numFmtId="166" fontId="3" fillId="2" borderId="11" xfId="1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6" fontId="3" fillId="2" borderId="11" xfId="1" applyNumberFormat="1" applyFont="1" applyFill="1" applyBorder="1"/>
    <xf numFmtId="0" fontId="8" fillId="2" borderId="11" xfId="0" applyNumberFormat="1" applyFont="1" applyFill="1" applyBorder="1" applyAlignment="1">
      <alignment vertical="center"/>
    </xf>
    <xf numFmtId="166" fontId="6" fillId="2" borderId="7" xfId="1" applyNumberFormat="1" applyFont="1" applyFill="1" applyBorder="1" applyAlignment="1">
      <alignment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/>
    </xf>
    <xf numFmtId="0" fontId="27" fillId="2" borderId="0" xfId="0" applyFont="1" applyFill="1"/>
    <xf numFmtId="0" fontId="24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9" fillId="2" borderId="0" xfId="0" applyFont="1" applyFill="1"/>
    <xf numFmtId="0" fontId="6" fillId="2" borderId="1" xfId="0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30" fillId="2" borderId="0" xfId="0" applyFont="1" applyFill="1"/>
    <xf numFmtId="0" fontId="6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vertical="center" wrapText="1"/>
    </xf>
    <xf numFmtId="166" fontId="3" fillId="2" borderId="10" xfId="1" applyNumberFormat="1" applyFont="1" applyFill="1" applyBorder="1" applyAlignment="1">
      <alignment vertical="center"/>
    </xf>
    <xf numFmtId="166" fontId="3" fillId="2" borderId="10" xfId="1" applyNumberFormat="1" applyFont="1" applyFill="1" applyBorder="1"/>
    <xf numFmtId="49" fontId="6" fillId="2" borderId="11" xfId="0" applyNumberFormat="1" applyFont="1" applyFill="1" applyBorder="1" applyAlignment="1">
      <alignment horizontal="center" vertical="center"/>
    </xf>
    <xf numFmtId="0" fontId="3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33" fillId="2" borderId="0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6" fontId="8" fillId="2" borderId="12" xfId="1" applyNumberFormat="1" applyFont="1" applyFill="1" applyBorder="1" applyAlignment="1">
      <alignment horizontal="center"/>
    </xf>
    <xf numFmtId="0" fontId="9" fillId="2" borderId="8" xfId="0" applyNumberFormat="1" applyFont="1" applyFill="1" applyBorder="1"/>
    <xf numFmtId="0" fontId="8" fillId="2" borderId="0" xfId="0" quotePrefix="1" applyFont="1" applyFill="1" applyBorder="1" applyAlignment="1">
      <alignment horizontal="center"/>
    </xf>
    <xf numFmtId="166" fontId="8" fillId="2" borderId="13" xfId="1" applyNumberFormat="1" applyFont="1" applyFill="1" applyBorder="1" applyAlignment="1">
      <alignment horizontal="center"/>
    </xf>
    <xf numFmtId="0" fontId="9" fillId="2" borderId="1" xfId="0" applyNumberFormat="1" applyFont="1" applyFill="1" applyBorder="1"/>
    <xf numFmtId="0" fontId="9" fillId="2" borderId="1" xfId="0" applyFont="1" applyFill="1" applyBorder="1"/>
    <xf numFmtId="166" fontId="8" fillId="2" borderId="13" xfId="1" quotePrefix="1" applyNumberFormat="1" applyFont="1" applyFill="1" applyBorder="1" applyAlignment="1">
      <alignment horizontal="center"/>
    </xf>
    <xf numFmtId="166" fontId="8" fillId="2" borderId="14" xfId="1" applyNumberFormat="1" applyFont="1" applyFill="1" applyBorder="1" applyAlignment="1">
      <alignment horizontal="center"/>
    </xf>
    <xf numFmtId="0" fontId="8" fillId="2" borderId="14" xfId="1" quotePrefix="1" applyNumberFormat="1" applyFont="1" applyFill="1" applyBorder="1" applyAlignment="1">
      <alignment horizontal="center"/>
    </xf>
    <xf numFmtId="0" fontId="9" fillId="2" borderId="9" xfId="0" applyNumberFormat="1" applyFont="1" applyFill="1" applyBorder="1"/>
    <xf numFmtId="166" fontId="3" fillId="2" borderId="0" xfId="1" applyNumberFormat="1" applyFont="1" applyFill="1"/>
    <xf numFmtId="166" fontId="2" fillId="2" borderId="0" xfId="1" applyNumberFormat="1" applyFont="1" applyFill="1"/>
    <xf numFmtId="0" fontId="6" fillId="2" borderId="3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vertical="center"/>
    </xf>
    <xf numFmtId="166" fontId="36" fillId="2" borderId="1" xfId="1" applyNumberFormat="1" applyFont="1" applyFill="1" applyBorder="1" applyAlignment="1">
      <alignment vertical="center"/>
    </xf>
    <xf numFmtId="166" fontId="35" fillId="2" borderId="1" xfId="1" applyNumberFormat="1" applyFont="1" applyFill="1" applyBorder="1" applyAlignment="1">
      <alignment vertical="center"/>
    </xf>
    <xf numFmtId="166" fontId="35" fillId="2" borderId="1" xfId="1" applyNumberFormat="1" applyFont="1" applyFill="1" applyBorder="1"/>
    <xf numFmtId="0" fontId="37" fillId="2" borderId="0" xfId="0" applyFont="1" applyFill="1"/>
    <xf numFmtId="0" fontId="35" fillId="2" borderId="1" xfId="0" quotePrefix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0" fontId="39" fillId="2" borderId="0" xfId="0" applyFont="1" applyFill="1"/>
    <xf numFmtId="49" fontId="36" fillId="2" borderId="1" xfId="0" applyNumberFormat="1" applyFont="1" applyFill="1" applyBorder="1" applyAlignment="1">
      <alignment horizontal="center" vertical="center"/>
    </xf>
    <xf numFmtId="0" fontId="40" fillId="2" borderId="0" xfId="0" applyFont="1" applyFill="1"/>
    <xf numFmtId="166" fontId="6" fillId="2" borderId="10" xfId="1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41" fillId="2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41" fillId="3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vertical="center" wrapText="1"/>
    </xf>
    <xf numFmtId="166" fontId="7" fillId="2" borderId="3" xfId="1" applyNumberFormat="1" applyFont="1" applyFill="1" applyBorder="1" applyAlignment="1">
      <alignment horizontal="right" vertical="center"/>
    </xf>
    <xf numFmtId="166" fontId="7" fillId="2" borderId="3" xfId="1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vertical="center"/>
    </xf>
    <xf numFmtId="166" fontId="7" fillId="2" borderId="8" xfId="1" applyNumberFormat="1" applyFont="1" applyFill="1" applyBorder="1" applyAlignment="1">
      <alignment vertical="center"/>
    </xf>
    <xf numFmtId="164" fontId="9" fillId="2" borderId="8" xfId="0" applyNumberFormat="1" applyFont="1" applyFill="1" applyBorder="1"/>
    <xf numFmtId="166" fontId="9" fillId="2" borderId="8" xfId="1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vertical="center"/>
    </xf>
    <xf numFmtId="164" fontId="9" fillId="2" borderId="8" xfId="3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166" fontId="7" fillId="2" borderId="1" xfId="1" applyNumberFormat="1" applyFont="1" applyFill="1" applyBorder="1" applyAlignment="1">
      <alignment vertical="center"/>
    </xf>
    <xf numFmtId="164" fontId="9" fillId="2" borderId="1" xfId="0" applyNumberFormat="1" applyFont="1" applyFill="1" applyBorder="1"/>
    <xf numFmtId="166" fontId="9" fillId="2" borderId="1" xfId="1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1" xfId="3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6" fontId="7" fillId="3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vertical="center"/>
    </xf>
    <xf numFmtId="166" fontId="7" fillId="2" borderId="9" xfId="1" applyNumberFormat="1" applyFont="1" applyFill="1" applyBorder="1" applyAlignment="1">
      <alignment vertical="center"/>
    </xf>
    <xf numFmtId="166" fontId="9" fillId="2" borderId="9" xfId="1" applyNumberFormat="1" applyFont="1" applyFill="1" applyBorder="1" applyAlignment="1">
      <alignment horizontal="right" vertical="center"/>
    </xf>
    <xf numFmtId="166" fontId="9" fillId="2" borderId="9" xfId="1" applyNumberFormat="1" applyFont="1" applyFill="1" applyBorder="1" applyAlignment="1">
      <alignment vertical="center"/>
    </xf>
    <xf numFmtId="164" fontId="9" fillId="2" borderId="9" xfId="3" applyNumberFormat="1" applyFont="1" applyFill="1" applyBorder="1" applyAlignment="1">
      <alignment vertical="center"/>
    </xf>
    <xf numFmtId="164" fontId="9" fillId="2" borderId="9" xfId="0" applyNumberFormat="1" applyFont="1" applyFill="1" applyBorder="1" applyAlignment="1">
      <alignment vertical="center"/>
    </xf>
    <xf numFmtId="166" fontId="7" fillId="3" borderId="9" xfId="1" applyNumberFormat="1" applyFont="1" applyFill="1" applyBorder="1" applyAlignment="1">
      <alignment vertical="center"/>
    </xf>
    <xf numFmtId="0" fontId="42" fillId="2" borderId="0" xfId="0" applyFont="1" applyFill="1"/>
    <xf numFmtId="166" fontId="8" fillId="2" borderId="10" xfId="1" applyNumberFormat="1" applyFont="1" applyFill="1" applyBorder="1" applyAlignment="1">
      <alignment vertical="center"/>
    </xf>
    <xf numFmtId="166" fontId="8" fillId="2" borderId="7" xfId="1" applyNumberFormat="1" applyFont="1" applyFill="1" applyBorder="1" applyAlignment="1">
      <alignment vertical="center"/>
    </xf>
    <xf numFmtId="167" fontId="25" fillId="2" borderId="0" xfId="2" applyNumberFormat="1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33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5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8" fillId="2" borderId="3" xfId="1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/>
    </xf>
    <xf numFmtId="166" fontId="7" fillId="3" borderId="3" xfId="1" applyNumberFormat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167" fontId="8" fillId="2" borderId="0" xfId="2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67" fontId="5" fillId="2" borderId="0" xfId="2" applyNumberFormat="1" applyFont="1" applyFill="1" applyAlignment="1">
      <alignment horizontal="center" wrapText="1"/>
    </xf>
    <xf numFmtId="167" fontId="16" fillId="2" borderId="0" xfId="2" applyNumberFormat="1" applyFont="1" applyFill="1" applyAlignment="1">
      <alignment horizontal="center"/>
    </xf>
    <xf numFmtId="0" fontId="19" fillId="0" borderId="0" xfId="0" applyFont="1" applyFill="1"/>
    <xf numFmtId="0" fontId="43" fillId="0" borderId="0" xfId="0" applyFont="1" applyFill="1"/>
    <xf numFmtId="0" fontId="1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4" fillId="0" borderId="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44" fillId="0" borderId="0" xfId="0" applyFont="1" applyFill="1"/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>
      <alignment vertical="center" wrapText="1"/>
    </xf>
    <xf numFmtId="0" fontId="45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vertical="center"/>
    </xf>
    <xf numFmtId="0" fontId="46" fillId="2" borderId="1" xfId="0" applyFont="1" applyFill="1" applyBorder="1" applyAlignment="1">
      <alignment horizontal="center" vertical="center" wrapText="1"/>
    </xf>
    <xf numFmtId="0" fontId="46" fillId="2" borderId="1" xfId="0" applyNumberFormat="1" applyFont="1" applyFill="1" applyBorder="1" applyAlignment="1">
      <alignment vertical="center" wrapText="1"/>
    </xf>
    <xf numFmtId="0" fontId="4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6" fillId="2" borderId="1" xfId="0" applyFont="1" applyFill="1" applyBorder="1" applyAlignment="1">
      <alignment vertical="center"/>
    </xf>
    <xf numFmtId="0" fontId="45" fillId="2" borderId="1" xfId="0" applyFont="1" applyFill="1" applyBorder="1" applyAlignment="1">
      <alignment vertical="center" wrapText="1" shrinkToFit="1"/>
    </xf>
    <xf numFmtId="0" fontId="45" fillId="2" borderId="9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vertical="center"/>
    </xf>
    <xf numFmtId="0" fontId="47" fillId="0" borderId="0" xfId="0" applyFont="1" applyFill="1"/>
    <xf numFmtId="0" fontId="45" fillId="0" borderId="0" xfId="0" applyFont="1" applyFill="1"/>
    <xf numFmtId="0" fontId="48" fillId="0" borderId="0" xfId="0" applyFont="1" applyFill="1"/>
    <xf numFmtId="0" fontId="45" fillId="0" borderId="0" xfId="0" applyFont="1" applyFill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Normal_Bieu mau KPUQ mo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9525</xdr:rowOff>
    </xdr:from>
    <xdr:to>
      <xdr:col>2</xdr:col>
      <xdr:colOff>590550</xdr:colOff>
      <xdr:row>1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78230" y="2381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201110</xdr:colOff>
      <xdr:row>1</xdr:row>
      <xdr:rowOff>9525</xdr:rowOff>
    </xdr:from>
    <xdr:to>
      <xdr:col>2</xdr:col>
      <xdr:colOff>1545410</xdr:colOff>
      <xdr:row>1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01110" y="238125"/>
          <a:ext cx="2327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</xdr:row>
      <xdr:rowOff>9525</xdr:rowOff>
    </xdr:from>
    <xdr:to>
      <xdr:col>2</xdr:col>
      <xdr:colOff>590550</xdr:colOff>
      <xdr:row>1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078230" y="2381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201110</xdr:colOff>
      <xdr:row>1</xdr:row>
      <xdr:rowOff>9525</xdr:rowOff>
    </xdr:from>
    <xdr:to>
      <xdr:col>2</xdr:col>
      <xdr:colOff>1545410</xdr:colOff>
      <xdr:row>1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201110" y="238125"/>
          <a:ext cx="2327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</xdr:row>
      <xdr:rowOff>9525</xdr:rowOff>
    </xdr:from>
    <xdr:to>
      <xdr:col>2</xdr:col>
      <xdr:colOff>590550</xdr:colOff>
      <xdr:row>1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078230" y="2381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201110</xdr:colOff>
      <xdr:row>1</xdr:row>
      <xdr:rowOff>9525</xdr:rowOff>
    </xdr:from>
    <xdr:to>
      <xdr:col>2</xdr:col>
      <xdr:colOff>1545410</xdr:colOff>
      <xdr:row>1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201110" y="238125"/>
          <a:ext cx="2327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workbookViewId="0">
      <selection activeCell="G11" sqref="G11"/>
    </sheetView>
  </sheetViews>
  <sheetFormatPr defaultRowHeight="18"/>
  <cols>
    <col min="1" max="1" width="3.33203125" style="75" customWidth="1"/>
    <col min="2" max="2" width="18.5546875" style="77" customWidth="1"/>
    <col min="3" max="3" width="15.33203125" style="102" customWidth="1"/>
    <col min="4" max="4" width="14.77734375" style="102" customWidth="1"/>
    <col min="5" max="5" width="14.77734375" style="103" customWidth="1"/>
    <col min="6" max="6" width="13.21875" style="79" customWidth="1"/>
    <col min="7" max="7" width="13.77734375" style="79" customWidth="1"/>
    <col min="8" max="9" width="12.5546875" style="78" customWidth="1"/>
    <col min="10" max="12" width="12.5546875" style="77" customWidth="1"/>
    <col min="13" max="13" width="14.44140625" style="77" customWidth="1"/>
    <col min="14" max="14" width="13.109375" style="78" customWidth="1"/>
    <col min="15" max="15" width="13.109375" style="77" customWidth="1"/>
    <col min="16" max="16" width="14.88671875" style="77" customWidth="1"/>
    <col min="17" max="17" width="13.6640625" style="77" customWidth="1"/>
    <col min="18" max="18" width="13.88671875" style="77" customWidth="1"/>
    <col min="19" max="19" width="12.88671875" style="77" customWidth="1"/>
    <col min="20" max="20" width="11.44140625" style="77" customWidth="1"/>
    <col min="21" max="21" width="13.33203125" style="77" customWidth="1"/>
    <col min="22" max="22" width="15.88671875" style="77" customWidth="1"/>
    <col min="23" max="24" width="9.6640625" style="77" hidden="1" customWidth="1"/>
    <col min="25" max="25" width="9.44140625" style="77" hidden="1" customWidth="1"/>
    <col min="26" max="26" width="13.109375" style="77" hidden="1" customWidth="1"/>
    <col min="27" max="27" width="11" style="77" hidden="1" customWidth="1"/>
    <col min="28" max="28" width="9.109375" style="77" customWidth="1"/>
    <col min="29" max="29" width="9.44140625" style="77" customWidth="1"/>
    <col min="30" max="30" width="10.5546875" style="77" customWidth="1"/>
    <col min="31" max="31" width="11.88671875" style="77" customWidth="1"/>
    <col min="32" max="16384" width="8.88671875" style="77"/>
  </cols>
  <sheetData>
    <row r="1" spans="1:27">
      <c r="B1" s="76"/>
      <c r="C1" s="172" t="s">
        <v>70</v>
      </c>
      <c r="D1" s="172"/>
      <c r="E1" s="172"/>
      <c r="F1" s="172"/>
      <c r="G1" s="76"/>
      <c r="H1" s="76"/>
      <c r="I1" s="76"/>
      <c r="J1" s="174" t="s">
        <v>341</v>
      </c>
      <c r="K1" s="174"/>
      <c r="L1" s="174"/>
    </row>
    <row r="2" spans="1:27" ht="57.6" customHeight="1">
      <c r="B2" s="80"/>
      <c r="C2" s="173" t="s">
        <v>340</v>
      </c>
      <c r="D2" s="173"/>
      <c r="E2" s="173"/>
      <c r="F2" s="173"/>
      <c r="G2" s="173"/>
      <c r="H2" s="173"/>
      <c r="I2" s="173"/>
      <c r="J2" s="173"/>
      <c r="K2" s="173"/>
      <c r="L2" s="173"/>
      <c r="M2" s="80"/>
      <c r="N2" s="80"/>
      <c r="O2" s="80"/>
      <c r="P2" s="80"/>
      <c r="Q2" s="80"/>
      <c r="R2" s="80"/>
      <c r="S2" s="80"/>
      <c r="T2" s="80"/>
      <c r="U2" s="80"/>
    </row>
    <row r="3" spans="1:27" ht="18" customHeight="1">
      <c r="B3" s="81"/>
      <c r="C3" s="175" t="s">
        <v>417</v>
      </c>
      <c r="D3" s="175"/>
      <c r="E3" s="175"/>
      <c r="F3" s="175"/>
      <c r="G3" s="175"/>
      <c r="H3" s="175"/>
      <c r="I3" s="175"/>
      <c r="J3" s="175"/>
      <c r="K3" s="175"/>
      <c r="L3" s="175"/>
      <c r="M3" s="81"/>
      <c r="N3" s="81"/>
      <c r="O3" s="81"/>
      <c r="P3" s="81"/>
      <c r="Q3" s="81"/>
      <c r="R3" s="81"/>
      <c r="S3" s="81"/>
      <c r="T3" s="81"/>
      <c r="U3" s="81"/>
    </row>
    <row r="4" spans="1:27" ht="21.6" customHeight="1">
      <c r="A4" s="82"/>
      <c r="B4" s="82"/>
      <c r="C4" s="83"/>
      <c r="D4" s="83"/>
      <c r="E4" s="83"/>
      <c r="F4" s="84"/>
      <c r="G4" s="84"/>
      <c r="H4" s="85"/>
      <c r="I4" s="82"/>
      <c r="J4" s="82"/>
      <c r="K4" s="176" t="s">
        <v>325</v>
      </c>
      <c r="L4" s="176"/>
      <c r="M4" s="86"/>
      <c r="N4" s="82"/>
      <c r="O4" s="82"/>
      <c r="P4" s="82"/>
      <c r="Q4" s="82"/>
      <c r="S4" s="82"/>
      <c r="U4" s="87"/>
    </row>
    <row r="5" spans="1:27" s="78" customFormat="1" ht="22.2" customHeight="1">
      <c r="A5" s="177" t="s">
        <v>18</v>
      </c>
      <c r="B5" s="177" t="s">
        <v>19</v>
      </c>
      <c r="C5" s="178" t="s">
        <v>343</v>
      </c>
      <c r="D5" s="179" t="s">
        <v>185</v>
      </c>
      <c r="E5" s="179"/>
      <c r="F5" s="179"/>
      <c r="G5" s="179"/>
      <c r="H5" s="179"/>
      <c r="I5" s="179"/>
      <c r="J5" s="179"/>
      <c r="K5" s="179"/>
      <c r="L5" s="179"/>
      <c r="M5" s="180" t="s">
        <v>185</v>
      </c>
      <c r="N5" s="181"/>
      <c r="O5" s="181"/>
      <c r="P5" s="181"/>
      <c r="Q5" s="181"/>
      <c r="R5" s="181"/>
      <c r="S5" s="181"/>
      <c r="T5" s="181"/>
      <c r="U5" s="182"/>
      <c r="V5" s="161" t="s">
        <v>186</v>
      </c>
      <c r="W5" s="162" t="s">
        <v>326</v>
      </c>
      <c r="X5" s="163"/>
    </row>
    <row r="6" spans="1:27" s="78" customFormat="1" ht="20.399999999999999" customHeight="1">
      <c r="A6" s="177"/>
      <c r="B6" s="177"/>
      <c r="C6" s="178"/>
      <c r="D6" s="183" t="s">
        <v>342</v>
      </c>
      <c r="E6" s="177" t="s">
        <v>187</v>
      </c>
      <c r="F6" s="184" t="s">
        <v>188</v>
      </c>
      <c r="G6" s="185" t="s">
        <v>189</v>
      </c>
      <c r="H6" s="185"/>
      <c r="I6" s="185"/>
      <c r="J6" s="185"/>
      <c r="K6" s="185"/>
      <c r="L6" s="185"/>
      <c r="M6" s="186" t="s">
        <v>189</v>
      </c>
      <c r="N6" s="187"/>
      <c r="O6" s="187"/>
      <c r="P6" s="187"/>
      <c r="Q6" s="187"/>
      <c r="R6" s="187"/>
      <c r="S6" s="187"/>
      <c r="T6" s="187"/>
      <c r="U6" s="188"/>
      <c r="V6" s="161"/>
      <c r="W6" s="164"/>
      <c r="X6" s="165"/>
    </row>
    <row r="7" spans="1:27" s="78" customFormat="1" ht="18" customHeight="1">
      <c r="A7" s="177"/>
      <c r="B7" s="177"/>
      <c r="C7" s="178"/>
      <c r="D7" s="183"/>
      <c r="E7" s="177"/>
      <c r="F7" s="184"/>
      <c r="G7" s="166" t="s">
        <v>20</v>
      </c>
      <c r="H7" s="189" t="s">
        <v>190</v>
      </c>
      <c r="I7" s="166" t="s">
        <v>191</v>
      </c>
      <c r="J7" s="166"/>
      <c r="K7" s="166"/>
      <c r="L7" s="166" t="s">
        <v>327</v>
      </c>
      <c r="M7" s="166" t="s">
        <v>328</v>
      </c>
      <c r="N7" s="166"/>
      <c r="O7" s="166"/>
      <c r="P7" s="166"/>
      <c r="Q7" s="189" t="s">
        <v>329</v>
      </c>
      <c r="R7" s="166" t="s">
        <v>330</v>
      </c>
      <c r="S7" s="166"/>
      <c r="T7" s="166"/>
      <c r="U7" s="166" t="s">
        <v>331</v>
      </c>
      <c r="V7" s="161"/>
      <c r="W7" s="167" t="s">
        <v>332</v>
      </c>
      <c r="X7" s="167" t="s">
        <v>333</v>
      </c>
    </row>
    <row r="8" spans="1:27" s="78" customFormat="1" ht="28.8" customHeight="1">
      <c r="A8" s="177"/>
      <c r="B8" s="177"/>
      <c r="C8" s="178"/>
      <c r="D8" s="183"/>
      <c r="E8" s="177"/>
      <c r="F8" s="184"/>
      <c r="G8" s="166"/>
      <c r="H8" s="189"/>
      <c r="I8" s="166"/>
      <c r="J8" s="166"/>
      <c r="K8" s="166"/>
      <c r="L8" s="166"/>
      <c r="M8" s="166"/>
      <c r="N8" s="166"/>
      <c r="O8" s="166"/>
      <c r="P8" s="166"/>
      <c r="Q8" s="189"/>
      <c r="R8" s="166" t="s">
        <v>334</v>
      </c>
      <c r="S8" s="169" t="s">
        <v>335</v>
      </c>
      <c r="T8" s="170" t="s">
        <v>336</v>
      </c>
      <c r="U8" s="166"/>
      <c r="V8" s="161"/>
      <c r="W8" s="168"/>
      <c r="X8" s="168"/>
    </row>
    <row r="9" spans="1:27" s="89" customFormat="1" ht="87.6" customHeight="1">
      <c r="A9" s="177"/>
      <c r="B9" s="177"/>
      <c r="C9" s="178"/>
      <c r="D9" s="183"/>
      <c r="E9" s="177"/>
      <c r="F9" s="184"/>
      <c r="G9" s="166"/>
      <c r="H9" s="190"/>
      <c r="I9" s="105" t="s">
        <v>21</v>
      </c>
      <c r="J9" s="88" t="s">
        <v>192</v>
      </c>
      <c r="K9" s="88" t="s">
        <v>193</v>
      </c>
      <c r="L9" s="166"/>
      <c r="M9" s="105" t="s">
        <v>22</v>
      </c>
      <c r="N9" s="88" t="s">
        <v>194</v>
      </c>
      <c r="O9" s="88" t="s">
        <v>195</v>
      </c>
      <c r="P9" s="88" t="s">
        <v>196</v>
      </c>
      <c r="Q9" s="189"/>
      <c r="R9" s="166"/>
      <c r="S9" s="169"/>
      <c r="T9" s="171"/>
      <c r="U9" s="166"/>
      <c r="V9" s="104" t="s">
        <v>23</v>
      </c>
      <c r="W9" s="121"/>
      <c r="X9" s="121"/>
      <c r="Y9" s="89" t="s">
        <v>197</v>
      </c>
      <c r="Z9" s="89" t="s">
        <v>198</v>
      </c>
      <c r="AA9" s="89" t="s">
        <v>199</v>
      </c>
    </row>
    <row r="10" spans="1:27" s="89" customFormat="1" ht="19.2" customHeight="1">
      <c r="A10" s="122">
        <v>1</v>
      </c>
      <c r="B10" s="123">
        <v>2</v>
      </c>
      <c r="C10" s="122">
        <v>3</v>
      </c>
      <c r="D10" s="123">
        <v>4</v>
      </c>
      <c r="E10" s="122">
        <v>5</v>
      </c>
      <c r="F10" s="123">
        <v>6</v>
      </c>
      <c r="G10" s="122">
        <v>7</v>
      </c>
      <c r="H10" s="123">
        <v>8</v>
      </c>
      <c r="I10" s="122">
        <v>9</v>
      </c>
      <c r="J10" s="123">
        <v>10</v>
      </c>
      <c r="K10" s="122">
        <v>11</v>
      </c>
      <c r="L10" s="123">
        <v>12</v>
      </c>
      <c r="M10" s="122">
        <v>13</v>
      </c>
      <c r="N10" s="123">
        <v>14</v>
      </c>
      <c r="O10" s="122">
        <v>15</v>
      </c>
      <c r="P10" s="123">
        <v>16</v>
      </c>
      <c r="Q10" s="122">
        <v>17</v>
      </c>
      <c r="R10" s="123">
        <v>18</v>
      </c>
      <c r="S10" s="122">
        <v>19</v>
      </c>
      <c r="T10" s="123">
        <v>20</v>
      </c>
      <c r="U10" s="122">
        <v>21</v>
      </c>
      <c r="V10" s="123">
        <v>22</v>
      </c>
      <c r="W10" s="124">
        <v>23</v>
      </c>
      <c r="X10" s="125">
        <v>24</v>
      </c>
    </row>
    <row r="11" spans="1:27" s="90" customFormat="1" ht="25.2" customHeight="1">
      <c r="A11" s="12" t="s">
        <v>0</v>
      </c>
      <c r="B11" s="126" t="s">
        <v>337</v>
      </c>
      <c r="C11" s="127">
        <f>D11+V11</f>
        <v>33150000000</v>
      </c>
      <c r="D11" s="127">
        <f>E11+F11+G11</f>
        <v>31705000000</v>
      </c>
      <c r="E11" s="127">
        <v>29331600000</v>
      </c>
      <c r="F11" s="127">
        <v>170000000</v>
      </c>
      <c r="G11" s="127">
        <v>2203400000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7">
        <v>600000000</v>
      </c>
      <c r="R11" s="191">
        <v>539900000</v>
      </c>
      <c r="S11" s="191"/>
      <c r="T11" s="191"/>
      <c r="U11" s="127">
        <v>30000000</v>
      </c>
      <c r="V11" s="127">
        <v>1445000000</v>
      </c>
      <c r="W11" s="192">
        <f>E11+F11+G11+V11</f>
        <v>33150000000</v>
      </c>
      <c r="X11" s="192"/>
    </row>
    <row r="12" spans="1:27" s="90" customFormat="1" ht="21" hidden="1" customHeight="1">
      <c r="A12" s="12" t="s">
        <v>17</v>
      </c>
      <c r="B12" s="126" t="s">
        <v>338</v>
      </c>
      <c r="C12" s="127">
        <f>C11-C13</f>
        <v>0</v>
      </c>
      <c r="D12" s="127">
        <f>D11-D13</f>
        <v>0</v>
      </c>
      <c r="E12" s="127">
        <f>E11-E13</f>
        <v>0</v>
      </c>
      <c r="F12" s="127">
        <f>F11-F13</f>
        <v>0</v>
      </c>
      <c r="G12" s="127">
        <f>G11-G13</f>
        <v>0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7">
        <f>Q11-Q13</f>
        <v>0</v>
      </c>
      <c r="R12" s="191">
        <f>R11-R13</f>
        <v>0</v>
      </c>
      <c r="S12" s="191"/>
      <c r="T12" s="191"/>
      <c r="U12" s="127">
        <f>U11-U13</f>
        <v>0</v>
      </c>
      <c r="V12" s="127">
        <f>V11-V13</f>
        <v>0</v>
      </c>
      <c r="W12" s="192">
        <f>W11-W13</f>
        <v>0</v>
      </c>
      <c r="X12" s="192"/>
    </row>
    <row r="13" spans="1:27" s="91" customFormat="1" ht="23.4" customHeight="1">
      <c r="A13" s="12" t="s">
        <v>17</v>
      </c>
      <c r="B13" s="129" t="s">
        <v>339</v>
      </c>
      <c r="C13" s="127">
        <f>SUM(C14:C77)</f>
        <v>33150000000</v>
      </c>
      <c r="D13" s="127">
        <f>SUM(D14:D77)</f>
        <v>31705000000</v>
      </c>
      <c r="E13" s="127">
        <f>SUM(E14:E77)</f>
        <v>29331600000</v>
      </c>
      <c r="F13" s="127">
        <f>SUM(F14:F77)</f>
        <v>170000000</v>
      </c>
      <c r="G13" s="127">
        <f>SUM(G14:G77)</f>
        <v>2203400000</v>
      </c>
      <c r="H13" s="127">
        <f t="shared" ref="H13:V13" si="0">SUM(H14:H77)</f>
        <v>60000000</v>
      </c>
      <c r="I13" s="127">
        <f>SUM(I14:I77)</f>
        <v>755384500</v>
      </c>
      <c r="J13" s="127">
        <f>SUM(J14:J77)</f>
        <v>6884500</v>
      </c>
      <c r="K13" s="127">
        <f>SUM(K14:K77)</f>
        <v>748500000</v>
      </c>
      <c r="L13" s="127">
        <f>SUM(L14:L77)</f>
        <v>55759520</v>
      </c>
      <c r="M13" s="127">
        <f t="shared" si="0"/>
        <v>162355980</v>
      </c>
      <c r="N13" s="127">
        <f t="shared" si="0"/>
        <v>6094000</v>
      </c>
      <c r="O13" s="127">
        <f t="shared" si="0"/>
        <v>75870000</v>
      </c>
      <c r="P13" s="127">
        <f t="shared" si="0"/>
        <v>80391980</v>
      </c>
      <c r="Q13" s="127">
        <f>SUM(Q14:Q77)</f>
        <v>600000000</v>
      </c>
      <c r="R13" s="127">
        <f t="shared" si="0"/>
        <v>539900000</v>
      </c>
      <c r="S13" s="127">
        <f t="shared" si="0"/>
        <v>500377000</v>
      </c>
      <c r="T13" s="127">
        <f t="shared" si="0"/>
        <v>39523000</v>
      </c>
      <c r="U13" s="127">
        <f t="shared" si="0"/>
        <v>30000000</v>
      </c>
      <c r="V13" s="127">
        <f t="shared" si="0"/>
        <v>1445000000</v>
      </c>
      <c r="W13" s="192">
        <f>SUM(W14:W77,X14:X77)</f>
        <v>33150000000</v>
      </c>
      <c r="X13" s="192"/>
    </row>
    <row r="14" spans="1:27" ht="21" customHeight="1">
      <c r="A14" s="130">
        <v>1</v>
      </c>
      <c r="B14" s="131" t="s">
        <v>8</v>
      </c>
      <c r="C14" s="132">
        <f t="shared" ref="C14:C77" si="1">D14+V14</f>
        <v>2332731940</v>
      </c>
      <c r="D14" s="132">
        <f t="shared" ref="D14:D77" si="2">E14+F14+G14</f>
        <v>2229152940</v>
      </c>
      <c r="E14" s="132">
        <v>2113891000</v>
      </c>
      <c r="F14" s="133">
        <v>6011000</v>
      </c>
      <c r="G14" s="132">
        <f t="shared" ref="G14:G77" si="3">H14+I14+L14+M14+Q14+R14+U14</f>
        <v>109250940</v>
      </c>
      <c r="H14" s="132">
        <v>2475000</v>
      </c>
      <c r="I14" s="132">
        <f>SUM(J14:K14)</f>
        <v>53093000</v>
      </c>
      <c r="J14" s="134">
        <v>34000</v>
      </c>
      <c r="K14" s="134">
        <v>53059000</v>
      </c>
      <c r="L14" s="132">
        <v>3950940</v>
      </c>
      <c r="M14" s="132">
        <f>SUM(N14:P14)</f>
        <v>12110000</v>
      </c>
      <c r="N14" s="134">
        <v>50000</v>
      </c>
      <c r="O14" s="135">
        <v>4060000</v>
      </c>
      <c r="P14" s="134">
        <v>8000000</v>
      </c>
      <c r="Q14" s="132">
        <v>13000000</v>
      </c>
      <c r="R14" s="132">
        <f>S14+T14</f>
        <v>24622000</v>
      </c>
      <c r="S14" s="136">
        <v>24222000</v>
      </c>
      <c r="T14" s="134">
        <v>400000</v>
      </c>
      <c r="U14" s="137"/>
      <c r="V14" s="132">
        <v>103579000</v>
      </c>
      <c r="W14" s="138">
        <f t="shared" ref="W14:W77" si="4">E14+F14</f>
        <v>2119902000</v>
      </c>
      <c r="X14" s="138">
        <f t="shared" ref="X14:X77" si="5">G14+V14</f>
        <v>212829940</v>
      </c>
      <c r="Y14" s="92" t="s">
        <v>200</v>
      </c>
      <c r="Z14" s="93" t="s">
        <v>8</v>
      </c>
      <c r="AA14" s="94" t="s">
        <v>156</v>
      </c>
    </row>
    <row r="15" spans="1:27" ht="21" customHeight="1">
      <c r="A15" s="139">
        <v>2</v>
      </c>
      <c r="B15" s="140" t="s">
        <v>24</v>
      </c>
      <c r="C15" s="141">
        <f t="shared" si="1"/>
        <v>789525980</v>
      </c>
      <c r="D15" s="141">
        <f t="shared" si="2"/>
        <v>757602980</v>
      </c>
      <c r="E15" s="141">
        <v>707548000</v>
      </c>
      <c r="F15" s="142">
        <v>1991000</v>
      </c>
      <c r="G15" s="141">
        <f t="shared" si="3"/>
        <v>48063980</v>
      </c>
      <c r="H15" s="141">
        <v>1226000</v>
      </c>
      <c r="I15" s="141">
        <f>SUM(J15:K15)</f>
        <v>17592000</v>
      </c>
      <c r="J15" s="143">
        <v>0</v>
      </c>
      <c r="K15" s="143">
        <v>17592000</v>
      </c>
      <c r="L15" s="141">
        <v>1309980</v>
      </c>
      <c r="M15" s="141">
        <f>SUM(N15:P15)</f>
        <v>5000000</v>
      </c>
      <c r="N15" s="143"/>
      <c r="O15" s="144">
        <v>2000000</v>
      </c>
      <c r="P15" s="143">
        <v>3000000</v>
      </c>
      <c r="Q15" s="141">
        <v>12200000</v>
      </c>
      <c r="R15" s="141">
        <f>S15+T15</f>
        <v>10736000</v>
      </c>
      <c r="S15" s="145">
        <v>10236000</v>
      </c>
      <c r="T15" s="143">
        <v>500000</v>
      </c>
      <c r="U15" s="146"/>
      <c r="V15" s="141">
        <v>31923000</v>
      </c>
      <c r="W15" s="147">
        <f t="shared" si="4"/>
        <v>709539000</v>
      </c>
      <c r="X15" s="147">
        <f t="shared" si="5"/>
        <v>79986980</v>
      </c>
      <c r="Y15" s="95" t="s">
        <v>201</v>
      </c>
      <c r="Z15" s="96" t="s">
        <v>24</v>
      </c>
      <c r="AA15" s="94" t="s">
        <v>202</v>
      </c>
    </row>
    <row r="16" spans="1:27" ht="21" customHeight="1">
      <c r="A16" s="139">
        <v>3</v>
      </c>
      <c r="B16" s="140" t="s">
        <v>25</v>
      </c>
      <c r="C16" s="141">
        <f t="shared" si="1"/>
        <v>1103249000</v>
      </c>
      <c r="D16" s="141">
        <f t="shared" si="2"/>
        <v>1050855000</v>
      </c>
      <c r="E16" s="141">
        <v>987313000</v>
      </c>
      <c r="F16" s="142">
        <v>2127000</v>
      </c>
      <c r="G16" s="141">
        <f t="shared" si="3"/>
        <v>61415000</v>
      </c>
      <c r="H16" s="141">
        <v>1608000</v>
      </c>
      <c r="I16" s="141">
        <f t="shared" ref="I16:I75" si="6">SUM(J16:K16)</f>
        <v>26235500</v>
      </c>
      <c r="J16" s="143">
        <v>429500</v>
      </c>
      <c r="K16" s="143">
        <v>25806000</v>
      </c>
      <c r="L16" s="141">
        <v>1921500</v>
      </c>
      <c r="M16" s="141">
        <f>SUM(N16:P16)</f>
        <v>7802000</v>
      </c>
      <c r="N16" s="143">
        <v>372000</v>
      </c>
      <c r="O16" s="144">
        <v>2930000</v>
      </c>
      <c r="P16" s="143">
        <v>4500000</v>
      </c>
      <c r="Q16" s="141">
        <v>11500000</v>
      </c>
      <c r="R16" s="141">
        <f t="shared" ref="R16:R76" si="7">S16+T16</f>
        <v>12348000</v>
      </c>
      <c r="S16" s="145">
        <v>11848000</v>
      </c>
      <c r="T16" s="143">
        <v>500000</v>
      </c>
      <c r="U16" s="146"/>
      <c r="V16" s="141">
        <v>52394000</v>
      </c>
      <c r="W16" s="147">
        <f t="shared" si="4"/>
        <v>989440000</v>
      </c>
      <c r="X16" s="147">
        <f t="shared" si="5"/>
        <v>113809000</v>
      </c>
      <c r="Y16" s="95" t="s">
        <v>203</v>
      </c>
      <c r="Z16" s="96" t="s">
        <v>25</v>
      </c>
      <c r="AA16" s="94" t="s">
        <v>204</v>
      </c>
    </row>
    <row r="17" spans="1:27" ht="21" customHeight="1">
      <c r="A17" s="139">
        <v>4</v>
      </c>
      <c r="B17" s="140" t="s">
        <v>6</v>
      </c>
      <c r="C17" s="141">
        <f t="shared" si="1"/>
        <v>653236680</v>
      </c>
      <c r="D17" s="141">
        <f t="shared" si="2"/>
        <v>618938680</v>
      </c>
      <c r="E17" s="141">
        <v>587215000</v>
      </c>
      <c r="F17" s="142">
        <v>500000</v>
      </c>
      <c r="G17" s="141">
        <f t="shared" si="3"/>
        <v>31223680</v>
      </c>
      <c r="H17" s="141">
        <v>751000</v>
      </c>
      <c r="I17" s="141">
        <f t="shared" si="6"/>
        <v>13577000</v>
      </c>
      <c r="J17" s="143">
        <v>17000</v>
      </c>
      <c r="K17" s="143">
        <v>13560000</v>
      </c>
      <c r="L17" s="141">
        <v>1009680</v>
      </c>
      <c r="M17" s="141">
        <f t="shared" ref="M17:M77" si="8">SUM(N17:P17)</f>
        <v>800000</v>
      </c>
      <c r="N17" s="143">
        <v>50000</v>
      </c>
      <c r="O17" s="144">
        <v>750000</v>
      </c>
      <c r="P17" s="143"/>
      <c r="Q17" s="141">
        <v>7400000</v>
      </c>
      <c r="R17" s="141">
        <f t="shared" si="7"/>
        <v>7686000</v>
      </c>
      <c r="S17" s="145">
        <v>7686000</v>
      </c>
      <c r="T17" s="143">
        <v>0</v>
      </c>
      <c r="U17" s="146"/>
      <c r="V17" s="141">
        <v>34298000</v>
      </c>
      <c r="W17" s="147">
        <f t="shared" si="4"/>
        <v>587715000</v>
      </c>
      <c r="X17" s="147">
        <f t="shared" si="5"/>
        <v>65521680</v>
      </c>
      <c r="Y17" s="95" t="s">
        <v>205</v>
      </c>
      <c r="Z17" s="96" t="s">
        <v>6</v>
      </c>
      <c r="AA17" s="94" t="s">
        <v>206</v>
      </c>
    </row>
    <row r="18" spans="1:27" ht="21" customHeight="1">
      <c r="A18" s="139">
        <v>5</v>
      </c>
      <c r="B18" s="140" t="s">
        <v>5</v>
      </c>
      <c r="C18" s="141">
        <f t="shared" si="1"/>
        <v>602243380</v>
      </c>
      <c r="D18" s="141">
        <f t="shared" si="2"/>
        <v>575774380</v>
      </c>
      <c r="E18" s="141">
        <v>537139000</v>
      </c>
      <c r="F18" s="142">
        <v>1012000</v>
      </c>
      <c r="G18" s="141">
        <f t="shared" si="3"/>
        <v>37623380</v>
      </c>
      <c r="H18" s="141">
        <v>1028000</v>
      </c>
      <c r="I18" s="141">
        <f t="shared" si="6"/>
        <v>13300500</v>
      </c>
      <c r="J18" s="143">
        <v>246500</v>
      </c>
      <c r="K18" s="143">
        <v>13054000</v>
      </c>
      <c r="L18" s="141">
        <v>971880</v>
      </c>
      <c r="M18" s="141">
        <f t="shared" si="8"/>
        <v>1509000</v>
      </c>
      <c r="N18" s="143">
        <v>174000</v>
      </c>
      <c r="O18" s="144">
        <v>1335000</v>
      </c>
      <c r="P18" s="143"/>
      <c r="Q18" s="141">
        <v>14000000</v>
      </c>
      <c r="R18" s="141">
        <f>S18+T18</f>
        <v>6814000</v>
      </c>
      <c r="S18" s="145">
        <v>6114000</v>
      </c>
      <c r="T18" s="143">
        <v>700000</v>
      </c>
      <c r="U18" s="146"/>
      <c r="V18" s="141">
        <v>26469000</v>
      </c>
      <c r="W18" s="147">
        <f t="shared" si="4"/>
        <v>538151000</v>
      </c>
      <c r="X18" s="147">
        <f t="shared" si="5"/>
        <v>64092380</v>
      </c>
      <c r="Y18" s="95" t="s">
        <v>207</v>
      </c>
      <c r="Z18" s="96" t="s">
        <v>5</v>
      </c>
      <c r="AA18" s="94" t="s">
        <v>208</v>
      </c>
    </row>
    <row r="19" spans="1:27" ht="21" customHeight="1">
      <c r="A19" s="139">
        <v>6</v>
      </c>
      <c r="B19" s="140" t="s">
        <v>4</v>
      </c>
      <c r="C19" s="141">
        <f t="shared" si="1"/>
        <v>1250081000</v>
      </c>
      <c r="D19" s="141">
        <f t="shared" si="2"/>
        <v>1193381000</v>
      </c>
      <c r="E19" s="141">
        <v>1134209000</v>
      </c>
      <c r="F19" s="142">
        <v>3327000</v>
      </c>
      <c r="G19" s="141">
        <f t="shared" si="3"/>
        <v>55845000</v>
      </c>
      <c r="H19" s="141">
        <v>1006000</v>
      </c>
      <c r="I19" s="141">
        <f t="shared" si="6"/>
        <v>27641000</v>
      </c>
      <c r="J19" s="143">
        <v>0</v>
      </c>
      <c r="K19" s="143">
        <v>27641000</v>
      </c>
      <c r="L19" s="141">
        <v>2058000</v>
      </c>
      <c r="M19" s="141">
        <f t="shared" si="8"/>
        <v>960000</v>
      </c>
      <c r="N19" s="143">
        <v>0</v>
      </c>
      <c r="O19" s="144">
        <v>960000</v>
      </c>
      <c r="P19" s="143"/>
      <c r="Q19" s="141">
        <v>13200000</v>
      </c>
      <c r="R19" s="141">
        <f t="shared" si="7"/>
        <v>10980000</v>
      </c>
      <c r="S19" s="145">
        <v>10480000</v>
      </c>
      <c r="T19" s="143">
        <v>500000</v>
      </c>
      <c r="U19" s="146"/>
      <c r="V19" s="141">
        <v>56700000</v>
      </c>
      <c r="W19" s="147">
        <f t="shared" si="4"/>
        <v>1137536000</v>
      </c>
      <c r="X19" s="147">
        <f t="shared" si="5"/>
        <v>112545000</v>
      </c>
      <c r="Y19" s="95" t="s">
        <v>209</v>
      </c>
      <c r="Z19" s="96" t="s">
        <v>4</v>
      </c>
      <c r="AA19" s="94" t="s">
        <v>171</v>
      </c>
    </row>
    <row r="20" spans="1:27" ht="21" customHeight="1">
      <c r="A20" s="139">
        <v>7</v>
      </c>
      <c r="B20" s="140" t="s">
        <v>26</v>
      </c>
      <c r="C20" s="141">
        <f t="shared" si="1"/>
        <v>1768479220</v>
      </c>
      <c r="D20" s="141">
        <f t="shared" si="2"/>
        <v>1697568220</v>
      </c>
      <c r="E20" s="141">
        <v>1616206000</v>
      </c>
      <c r="F20" s="142">
        <v>2175000</v>
      </c>
      <c r="G20" s="141">
        <f t="shared" si="3"/>
        <v>79187220</v>
      </c>
      <c r="H20" s="141">
        <v>3264000</v>
      </c>
      <c r="I20" s="141">
        <f t="shared" si="6"/>
        <v>38664500</v>
      </c>
      <c r="J20" s="143">
        <v>501500</v>
      </c>
      <c r="K20" s="143">
        <v>38163000</v>
      </c>
      <c r="L20" s="141">
        <v>2841720</v>
      </c>
      <c r="M20" s="141">
        <f t="shared" si="8"/>
        <v>10239000</v>
      </c>
      <c r="N20" s="143">
        <v>354000</v>
      </c>
      <c r="O20" s="144">
        <v>2885000</v>
      </c>
      <c r="P20" s="143">
        <v>7000000</v>
      </c>
      <c r="Q20" s="141">
        <v>12240000</v>
      </c>
      <c r="R20" s="141">
        <f t="shared" si="7"/>
        <v>11938000</v>
      </c>
      <c r="S20" s="145">
        <v>11938000</v>
      </c>
      <c r="T20" s="143">
        <v>0</v>
      </c>
      <c r="U20" s="146"/>
      <c r="V20" s="141">
        <v>70911000</v>
      </c>
      <c r="W20" s="147">
        <f t="shared" si="4"/>
        <v>1618381000</v>
      </c>
      <c r="X20" s="147">
        <f t="shared" si="5"/>
        <v>150098220</v>
      </c>
      <c r="Y20" s="95" t="s">
        <v>210</v>
      </c>
      <c r="Z20" s="96" t="s">
        <v>26</v>
      </c>
      <c r="AA20" s="94" t="s">
        <v>211</v>
      </c>
    </row>
    <row r="21" spans="1:27" ht="21" customHeight="1">
      <c r="A21" s="139">
        <v>8</v>
      </c>
      <c r="B21" s="140" t="s">
        <v>27</v>
      </c>
      <c r="C21" s="141">
        <f t="shared" si="1"/>
        <v>625441900</v>
      </c>
      <c r="D21" s="141">
        <f t="shared" si="2"/>
        <v>599772900</v>
      </c>
      <c r="E21" s="141">
        <v>560906000</v>
      </c>
      <c r="F21" s="142">
        <v>11152000</v>
      </c>
      <c r="G21" s="141">
        <f t="shared" si="3"/>
        <v>27714900</v>
      </c>
      <c r="H21" s="141">
        <v>2013000</v>
      </c>
      <c r="I21" s="141">
        <f t="shared" si="6"/>
        <v>13112500</v>
      </c>
      <c r="J21" s="143">
        <v>871500</v>
      </c>
      <c r="K21" s="143">
        <v>12241000</v>
      </c>
      <c r="L21" s="141">
        <v>911400</v>
      </c>
      <c r="M21" s="141">
        <f t="shared" si="8"/>
        <v>2424000</v>
      </c>
      <c r="N21" s="143">
        <v>624000</v>
      </c>
      <c r="O21" s="144">
        <v>1800000</v>
      </c>
      <c r="P21" s="143"/>
      <c r="Q21" s="141">
        <v>1500000</v>
      </c>
      <c r="R21" s="141">
        <f t="shared" si="7"/>
        <v>7754000</v>
      </c>
      <c r="S21" s="145">
        <v>7254000</v>
      </c>
      <c r="T21" s="143">
        <v>500000</v>
      </c>
      <c r="U21" s="146"/>
      <c r="V21" s="141">
        <v>25669000</v>
      </c>
      <c r="W21" s="147">
        <f t="shared" si="4"/>
        <v>572058000</v>
      </c>
      <c r="X21" s="147">
        <f t="shared" si="5"/>
        <v>53383900</v>
      </c>
      <c r="Y21" s="95" t="s">
        <v>212</v>
      </c>
      <c r="Z21" s="96" t="s">
        <v>27</v>
      </c>
      <c r="AA21" s="94" t="s">
        <v>213</v>
      </c>
    </row>
    <row r="22" spans="1:27" ht="21" customHeight="1">
      <c r="A22" s="139">
        <v>9</v>
      </c>
      <c r="B22" s="140" t="s">
        <v>28</v>
      </c>
      <c r="C22" s="141">
        <f t="shared" si="1"/>
        <v>106935700</v>
      </c>
      <c r="D22" s="141">
        <f t="shared" si="2"/>
        <v>104562700</v>
      </c>
      <c r="E22" s="141">
        <v>80064000</v>
      </c>
      <c r="F22" s="142">
        <v>580000</v>
      </c>
      <c r="G22" s="141">
        <f t="shared" si="3"/>
        <v>23918700</v>
      </c>
      <c r="H22" s="141">
        <v>85000</v>
      </c>
      <c r="I22" s="141">
        <f t="shared" si="6"/>
        <v>1608000</v>
      </c>
      <c r="J22" s="143">
        <v>0</v>
      </c>
      <c r="K22" s="143">
        <v>1608000</v>
      </c>
      <c r="L22" s="141">
        <v>119700</v>
      </c>
      <c r="M22" s="141">
        <f t="shared" si="8"/>
        <v>0</v>
      </c>
      <c r="N22" s="143">
        <v>0</v>
      </c>
      <c r="O22" s="144">
        <v>0</v>
      </c>
      <c r="P22" s="143"/>
      <c r="Q22" s="141">
        <v>13500000</v>
      </c>
      <c r="R22" s="141">
        <f t="shared" si="7"/>
        <v>8606000</v>
      </c>
      <c r="S22" s="145">
        <v>7906000</v>
      </c>
      <c r="T22" s="143">
        <v>700000</v>
      </c>
      <c r="U22" s="146"/>
      <c r="V22" s="141">
        <v>2373000</v>
      </c>
      <c r="W22" s="147">
        <f t="shared" si="4"/>
        <v>80644000</v>
      </c>
      <c r="X22" s="147">
        <f t="shared" si="5"/>
        <v>26291700</v>
      </c>
      <c r="Y22" s="95" t="s">
        <v>214</v>
      </c>
      <c r="Z22" s="96" t="s">
        <v>28</v>
      </c>
      <c r="AA22" s="94" t="s">
        <v>215</v>
      </c>
    </row>
    <row r="23" spans="1:27" ht="21" customHeight="1">
      <c r="A23" s="139">
        <v>10</v>
      </c>
      <c r="B23" s="140" t="s">
        <v>2</v>
      </c>
      <c r="C23" s="141">
        <f t="shared" si="1"/>
        <v>146549320</v>
      </c>
      <c r="D23" s="141">
        <f t="shared" si="2"/>
        <v>143275320</v>
      </c>
      <c r="E23" s="141">
        <v>122613000</v>
      </c>
      <c r="F23" s="142">
        <v>1415000</v>
      </c>
      <c r="G23" s="141">
        <f t="shared" si="3"/>
        <v>19247320</v>
      </c>
      <c r="H23" s="141">
        <v>148000</v>
      </c>
      <c r="I23" s="141">
        <f t="shared" si="6"/>
        <v>2233000</v>
      </c>
      <c r="J23" s="143">
        <v>0</v>
      </c>
      <c r="K23" s="143">
        <v>2233000</v>
      </c>
      <c r="L23" s="141">
        <v>166320</v>
      </c>
      <c r="M23" s="141">
        <f t="shared" si="8"/>
        <v>0</v>
      </c>
      <c r="N23" s="143">
        <v>0</v>
      </c>
      <c r="O23" s="144">
        <v>0</v>
      </c>
      <c r="P23" s="143"/>
      <c r="Q23" s="141">
        <v>9000000</v>
      </c>
      <c r="R23" s="141">
        <f t="shared" si="7"/>
        <v>7700000</v>
      </c>
      <c r="S23" s="145">
        <v>7200000</v>
      </c>
      <c r="T23" s="143">
        <v>500000</v>
      </c>
      <c r="U23" s="146"/>
      <c r="V23" s="141">
        <v>3274000</v>
      </c>
      <c r="W23" s="147">
        <f t="shared" si="4"/>
        <v>124028000</v>
      </c>
      <c r="X23" s="147">
        <f t="shared" si="5"/>
        <v>22521320</v>
      </c>
      <c r="Y23" s="95" t="s">
        <v>216</v>
      </c>
      <c r="Z23" s="96" t="s">
        <v>2</v>
      </c>
      <c r="AA23" s="94" t="s">
        <v>217</v>
      </c>
    </row>
    <row r="24" spans="1:27" ht="21" customHeight="1">
      <c r="A24" s="139">
        <v>11</v>
      </c>
      <c r="B24" s="140" t="s">
        <v>16</v>
      </c>
      <c r="C24" s="141">
        <f t="shared" si="1"/>
        <v>116959740</v>
      </c>
      <c r="D24" s="141">
        <f t="shared" si="2"/>
        <v>112938740</v>
      </c>
      <c r="E24" s="141">
        <v>89601000</v>
      </c>
      <c r="F24" s="142">
        <v>1381000</v>
      </c>
      <c r="G24" s="141">
        <f t="shared" si="3"/>
        <v>21956740</v>
      </c>
      <c r="H24" s="141">
        <v>85000</v>
      </c>
      <c r="I24" s="141">
        <f t="shared" si="6"/>
        <v>2239000</v>
      </c>
      <c r="J24" s="143">
        <v>0</v>
      </c>
      <c r="K24" s="143">
        <v>2239000</v>
      </c>
      <c r="L24" s="141">
        <v>166740</v>
      </c>
      <c r="M24" s="141">
        <f t="shared" si="8"/>
        <v>2000000</v>
      </c>
      <c r="N24" s="143">
        <v>0</v>
      </c>
      <c r="O24" s="144">
        <v>2000000</v>
      </c>
      <c r="P24" s="143"/>
      <c r="Q24" s="141">
        <v>10000000</v>
      </c>
      <c r="R24" s="141">
        <f t="shared" si="7"/>
        <v>7466000</v>
      </c>
      <c r="S24" s="145">
        <v>6766000</v>
      </c>
      <c r="T24" s="143">
        <v>700000</v>
      </c>
      <c r="U24" s="146"/>
      <c r="V24" s="141">
        <v>4021000</v>
      </c>
      <c r="W24" s="147">
        <f t="shared" si="4"/>
        <v>90982000</v>
      </c>
      <c r="X24" s="147">
        <f t="shared" si="5"/>
        <v>25977740</v>
      </c>
      <c r="Y24" s="95" t="s">
        <v>218</v>
      </c>
      <c r="Z24" s="96" t="s">
        <v>16</v>
      </c>
      <c r="AA24" s="94" t="s">
        <v>219</v>
      </c>
    </row>
    <row r="25" spans="1:27" ht="21" customHeight="1">
      <c r="A25" s="139">
        <v>12</v>
      </c>
      <c r="B25" s="140" t="s">
        <v>29</v>
      </c>
      <c r="C25" s="141">
        <f t="shared" si="1"/>
        <v>107693360</v>
      </c>
      <c r="D25" s="141">
        <f t="shared" si="2"/>
        <v>104591360</v>
      </c>
      <c r="E25" s="141">
        <v>86411000</v>
      </c>
      <c r="F25" s="142">
        <v>1052000</v>
      </c>
      <c r="G25" s="141">
        <f t="shared" si="3"/>
        <v>17128360</v>
      </c>
      <c r="H25" s="141">
        <v>69000</v>
      </c>
      <c r="I25" s="141">
        <f t="shared" si="6"/>
        <v>1738000</v>
      </c>
      <c r="J25" s="143">
        <v>0</v>
      </c>
      <c r="K25" s="143">
        <v>1738000</v>
      </c>
      <c r="L25" s="141">
        <v>129360</v>
      </c>
      <c r="M25" s="141">
        <f t="shared" si="8"/>
        <v>4810000</v>
      </c>
      <c r="N25" s="143">
        <v>0</v>
      </c>
      <c r="O25" s="144">
        <v>450000</v>
      </c>
      <c r="P25" s="143">
        <v>4360000</v>
      </c>
      <c r="Q25" s="141">
        <v>4000000</v>
      </c>
      <c r="R25" s="141">
        <f t="shared" si="7"/>
        <v>6382000</v>
      </c>
      <c r="S25" s="145">
        <v>5682000</v>
      </c>
      <c r="T25" s="143">
        <v>700000</v>
      </c>
      <c r="U25" s="146"/>
      <c r="V25" s="141">
        <v>3102000</v>
      </c>
      <c r="W25" s="147">
        <f t="shared" si="4"/>
        <v>87463000</v>
      </c>
      <c r="X25" s="147">
        <f t="shared" si="5"/>
        <v>20230360</v>
      </c>
      <c r="Y25" s="95" t="s">
        <v>220</v>
      </c>
      <c r="Z25" s="96" t="s">
        <v>29</v>
      </c>
      <c r="AA25" s="94" t="s">
        <v>221</v>
      </c>
    </row>
    <row r="26" spans="1:27" ht="21" customHeight="1">
      <c r="A26" s="139">
        <v>13</v>
      </c>
      <c r="B26" s="140" t="s">
        <v>30</v>
      </c>
      <c r="C26" s="141">
        <f t="shared" si="1"/>
        <v>151410120</v>
      </c>
      <c r="D26" s="141">
        <f t="shared" si="2"/>
        <v>144992120</v>
      </c>
      <c r="E26" s="141">
        <v>108469000</v>
      </c>
      <c r="F26" s="142">
        <v>6840000</v>
      </c>
      <c r="G26" s="141">
        <f t="shared" si="3"/>
        <v>29683120</v>
      </c>
      <c r="H26" s="141">
        <v>210000</v>
      </c>
      <c r="I26" s="141">
        <f t="shared" si="6"/>
        <v>2178000</v>
      </c>
      <c r="J26" s="143">
        <v>0</v>
      </c>
      <c r="K26" s="143">
        <v>2178000</v>
      </c>
      <c r="L26" s="141">
        <v>162120</v>
      </c>
      <c r="M26" s="141">
        <f t="shared" si="8"/>
        <v>4800000</v>
      </c>
      <c r="N26" s="143">
        <v>0</v>
      </c>
      <c r="O26" s="144">
        <v>1230000</v>
      </c>
      <c r="P26" s="143">
        <v>3570000</v>
      </c>
      <c r="Q26" s="141">
        <v>13000000</v>
      </c>
      <c r="R26" s="141">
        <f t="shared" si="7"/>
        <v>9333000</v>
      </c>
      <c r="S26" s="145">
        <v>8833000</v>
      </c>
      <c r="T26" s="143">
        <v>500000</v>
      </c>
      <c r="U26" s="146"/>
      <c r="V26" s="141">
        <v>6418000</v>
      </c>
      <c r="W26" s="147">
        <f t="shared" si="4"/>
        <v>115309000</v>
      </c>
      <c r="X26" s="147">
        <f t="shared" si="5"/>
        <v>36101120</v>
      </c>
      <c r="Y26" s="95" t="s">
        <v>222</v>
      </c>
      <c r="Z26" s="96" t="s">
        <v>30</v>
      </c>
      <c r="AA26" s="94" t="s">
        <v>223</v>
      </c>
    </row>
    <row r="27" spans="1:27" ht="21" customHeight="1">
      <c r="A27" s="139">
        <v>14</v>
      </c>
      <c r="B27" s="140" t="s">
        <v>31</v>
      </c>
      <c r="C27" s="141">
        <f t="shared" si="1"/>
        <v>224341940</v>
      </c>
      <c r="D27" s="141">
        <f t="shared" si="2"/>
        <v>219137940</v>
      </c>
      <c r="E27" s="141">
        <v>190823000</v>
      </c>
      <c r="F27" s="142">
        <v>2542000</v>
      </c>
      <c r="G27" s="141">
        <f t="shared" si="3"/>
        <v>25772940</v>
      </c>
      <c r="H27" s="141">
        <v>615000</v>
      </c>
      <c r="I27" s="141">
        <f t="shared" si="6"/>
        <v>4270000</v>
      </c>
      <c r="J27" s="143">
        <v>0</v>
      </c>
      <c r="K27" s="143">
        <v>4270000</v>
      </c>
      <c r="L27" s="141">
        <v>317940</v>
      </c>
      <c r="M27" s="141">
        <f t="shared" si="8"/>
        <v>0</v>
      </c>
      <c r="N27" s="143">
        <v>0</v>
      </c>
      <c r="O27" s="144">
        <v>0</v>
      </c>
      <c r="P27" s="143"/>
      <c r="Q27" s="141">
        <v>13000000</v>
      </c>
      <c r="R27" s="141">
        <f t="shared" si="7"/>
        <v>7570000</v>
      </c>
      <c r="S27" s="145">
        <v>6370000</v>
      </c>
      <c r="T27" s="143">
        <v>1200000</v>
      </c>
      <c r="U27" s="146"/>
      <c r="V27" s="141">
        <v>5204000</v>
      </c>
      <c r="W27" s="147">
        <f t="shared" si="4"/>
        <v>193365000</v>
      </c>
      <c r="X27" s="147">
        <f t="shared" si="5"/>
        <v>30976940</v>
      </c>
      <c r="Y27" s="95" t="s">
        <v>224</v>
      </c>
      <c r="Z27" s="96" t="s">
        <v>31</v>
      </c>
      <c r="AA27" s="94" t="s">
        <v>225</v>
      </c>
    </row>
    <row r="28" spans="1:27" ht="21" customHeight="1">
      <c r="A28" s="139">
        <v>15</v>
      </c>
      <c r="B28" s="140" t="s">
        <v>32</v>
      </c>
      <c r="C28" s="141">
        <f t="shared" si="1"/>
        <v>184338380</v>
      </c>
      <c r="D28" s="141">
        <f t="shared" si="2"/>
        <v>176117380</v>
      </c>
      <c r="E28" s="141">
        <v>155450000</v>
      </c>
      <c r="F28" s="142">
        <v>551000</v>
      </c>
      <c r="G28" s="141">
        <f t="shared" si="3"/>
        <v>20116380</v>
      </c>
      <c r="H28" s="141">
        <v>256000</v>
      </c>
      <c r="I28" s="141">
        <f t="shared" si="6"/>
        <v>3324000</v>
      </c>
      <c r="J28" s="143">
        <v>0</v>
      </c>
      <c r="K28" s="143">
        <v>3324000</v>
      </c>
      <c r="L28" s="141">
        <v>247380</v>
      </c>
      <c r="M28" s="141">
        <f t="shared" si="8"/>
        <v>990000</v>
      </c>
      <c r="N28" s="143">
        <v>0</v>
      </c>
      <c r="O28" s="144">
        <v>990000</v>
      </c>
      <c r="P28" s="143"/>
      <c r="Q28" s="141">
        <v>8000000</v>
      </c>
      <c r="R28" s="141">
        <f t="shared" si="7"/>
        <v>7299000</v>
      </c>
      <c r="S28" s="145">
        <v>7299000</v>
      </c>
      <c r="T28" s="143">
        <v>0</v>
      </c>
      <c r="U28" s="146"/>
      <c r="V28" s="141">
        <v>8221000</v>
      </c>
      <c r="W28" s="147">
        <f t="shared" si="4"/>
        <v>156001000</v>
      </c>
      <c r="X28" s="147">
        <f t="shared" si="5"/>
        <v>28337380</v>
      </c>
      <c r="Y28" s="95" t="s">
        <v>226</v>
      </c>
      <c r="Z28" s="96" t="s">
        <v>32</v>
      </c>
      <c r="AA28" s="94" t="s">
        <v>227</v>
      </c>
    </row>
    <row r="29" spans="1:27" ht="21" customHeight="1">
      <c r="A29" s="139">
        <v>16</v>
      </c>
      <c r="B29" s="140" t="s">
        <v>33</v>
      </c>
      <c r="C29" s="141">
        <f t="shared" si="1"/>
        <v>601014960</v>
      </c>
      <c r="D29" s="141">
        <f t="shared" si="2"/>
        <v>579592960</v>
      </c>
      <c r="E29" s="141">
        <v>538782000</v>
      </c>
      <c r="F29" s="142">
        <v>1588000</v>
      </c>
      <c r="G29" s="141">
        <f t="shared" si="3"/>
        <v>39222960</v>
      </c>
      <c r="H29" s="141">
        <v>541000</v>
      </c>
      <c r="I29" s="141">
        <f t="shared" si="6"/>
        <v>11496000</v>
      </c>
      <c r="J29" s="143">
        <v>0</v>
      </c>
      <c r="K29" s="143">
        <v>11496000</v>
      </c>
      <c r="L29" s="141">
        <v>855960</v>
      </c>
      <c r="M29" s="141">
        <f t="shared" si="8"/>
        <v>4915000</v>
      </c>
      <c r="N29" s="143">
        <v>0</v>
      </c>
      <c r="O29" s="144">
        <v>1275000</v>
      </c>
      <c r="P29" s="143">
        <v>3640000</v>
      </c>
      <c r="Q29" s="141">
        <v>12210000</v>
      </c>
      <c r="R29" s="141">
        <f t="shared" si="7"/>
        <v>9205000</v>
      </c>
      <c r="S29" s="145">
        <v>8505000</v>
      </c>
      <c r="T29" s="143">
        <v>700000</v>
      </c>
      <c r="U29" s="146"/>
      <c r="V29" s="141">
        <v>21422000</v>
      </c>
      <c r="W29" s="147">
        <f t="shared" si="4"/>
        <v>540370000</v>
      </c>
      <c r="X29" s="147">
        <f t="shared" si="5"/>
        <v>60644960</v>
      </c>
      <c r="Y29" s="95" t="s">
        <v>228</v>
      </c>
      <c r="Z29" s="96" t="s">
        <v>33</v>
      </c>
      <c r="AA29" s="94" t="s">
        <v>229</v>
      </c>
    </row>
    <row r="30" spans="1:27" ht="21" customHeight="1">
      <c r="A30" s="139">
        <v>17</v>
      </c>
      <c r="B30" s="140" t="s">
        <v>34</v>
      </c>
      <c r="C30" s="141">
        <f t="shared" si="1"/>
        <v>683898460</v>
      </c>
      <c r="D30" s="141">
        <f t="shared" si="2"/>
        <v>648742460</v>
      </c>
      <c r="E30" s="141">
        <v>592119000</v>
      </c>
      <c r="F30" s="142">
        <v>2671000</v>
      </c>
      <c r="G30" s="141">
        <f t="shared" si="3"/>
        <v>53952460</v>
      </c>
      <c r="H30" s="141">
        <v>1074000</v>
      </c>
      <c r="I30" s="141">
        <f t="shared" si="6"/>
        <v>17815000</v>
      </c>
      <c r="J30" s="143">
        <v>255000</v>
      </c>
      <c r="K30" s="143">
        <v>17560000</v>
      </c>
      <c r="L30" s="141">
        <v>1307460</v>
      </c>
      <c r="M30" s="141">
        <f t="shared" si="8"/>
        <v>8330000</v>
      </c>
      <c r="N30" s="143">
        <v>180000</v>
      </c>
      <c r="O30" s="144">
        <v>2130000</v>
      </c>
      <c r="P30" s="143">
        <v>6020000</v>
      </c>
      <c r="Q30" s="141">
        <v>14030000</v>
      </c>
      <c r="R30" s="141">
        <f t="shared" si="7"/>
        <v>11396000</v>
      </c>
      <c r="S30" s="145">
        <v>11196000</v>
      </c>
      <c r="T30" s="143">
        <v>200000</v>
      </c>
      <c r="U30" s="146"/>
      <c r="V30" s="141">
        <v>35156000</v>
      </c>
      <c r="W30" s="147">
        <f t="shared" si="4"/>
        <v>594790000</v>
      </c>
      <c r="X30" s="147">
        <f t="shared" si="5"/>
        <v>89108460</v>
      </c>
      <c r="Y30" s="95" t="s">
        <v>230</v>
      </c>
      <c r="Z30" s="96" t="s">
        <v>34</v>
      </c>
      <c r="AA30" s="94" t="s">
        <v>181</v>
      </c>
    </row>
    <row r="31" spans="1:27" ht="21" customHeight="1">
      <c r="A31" s="139">
        <v>18</v>
      </c>
      <c r="B31" s="140" t="s">
        <v>35</v>
      </c>
      <c r="C31" s="141">
        <f t="shared" si="1"/>
        <v>527680240</v>
      </c>
      <c r="D31" s="141">
        <f t="shared" si="2"/>
        <v>497570240</v>
      </c>
      <c r="E31" s="141">
        <v>462947000</v>
      </c>
      <c r="F31" s="142">
        <v>3803000</v>
      </c>
      <c r="G31" s="141">
        <f t="shared" si="3"/>
        <v>30820240</v>
      </c>
      <c r="H31" s="141">
        <v>519000</v>
      </c>
      <c r="I31" s="141">
        <f t="shared" si="6"/>
        <v>11123000</v>
      </c>
      <c r="J31" s="143">
        <v>0</v>
      </c>
      <c r="K31" s="143">
        <v>11123000</v>
      </c>
      <c r="L31" s="141">
        <v>828240</v>
      </c>
      <c r="M31" s="141">
        <f t="shared" si="8"/>
        <v>1500000</v>
      </c>
      <c r="N31" s="143">
        <v>0</v>
      </c>
      <c r="O31" s="144">
        <v>1000000</v>
      </c>
      <c r="P31" s="143">
        <v>500000</v>
      </c>
      <c r="Q31" s="141">
        <v>10000000</v>
      </c>
      <c r="R31" s="141">
        <f t="shared" si="7"/>
        <v>6850000</v>
      </c>
      <c r="S31" s="145">
        <v>6850000</v>
      </c>
      <c r="T31" s="143">
        <v>0</v>
      </c>
      <c r="U31" s="146"/>
      <c r="V31" s="141">
        <v>30110000</v>
      </c>
      <c r="W31" s="147">
        <f t="shared" si="4"/>
        <v>466750000</v>
      </c>
      <c r="X31" s="147">
        <f t="shared" si="5"/>
        <v>60930240</v>
      </c>
      <c r="Y31" s="95" t="s">
        <v>231</v>
      </c>
      <c r="Z31" s="96" t="s">
        <v>35</v>
      </c>
      <c r="AA31" s="94" t="s">
        <v>232</v>
      </c>
    </row>
    <row r="32" spans="1:27" ht="21" customHeight="1">
      <c r="A32" s="139">
        <v>19</v>
      </c>
      <c r="B32" s="140" t="s">
        <v>12</v>
      </c>
      <c r="C32" s="141">
        <f t="shared" si="1"/>
        <v>756892680</v>
      </c>
      <c r="D32" s="141">
        <f t="shared" si="2"/>
        <v>715028680</v>
      </c>
      <c r="E32" s="141">
        <v>661205000</v>
      </c>
      <c r="F32" s="142">
        <v>9980000</v>
      </c>
      <c r="G32" s="141">
        <f t="shared" si="3"/>
        <v>43843680</v>
      </c>
      <c r="H32" s="141">
        <v>1198000</v>
      </c>
      <c r="I32" s="141">
        <f t="shared" si="6"/>
        <v>16649500</v>
      </c>
      <c r="J32" s="143">
        <v>127500</v>
      </c>
      <c r="K32" s="143">
        <v>16522000</v>
      </c>
      <c r="L32" s="141">
        <v>1230180</v>
      </c>
      <c r="M32" s="141">
        <f t="shared" si="8"/>
        <v>2315000</v>
      </c>
      <c r="N32" s="143">
        <v>90000</v>
      </c>
      <c r="O32" s="144">
        <v>2225000</v>
      </c>
      <c r="P32" s="143"/>
      <c r="Q32" s="141">
        <v>12000000</v>
      </c>
      <c r="R32" s="141">
        <f t="shared" si="7"/>
        <v>10451000</v>
      </c>
      <c r="S32" s="145">
        <v>9951000</v>
      </c>
      <c r="T32" s="143">
        <v>500000</v>
      </c>
      <c r="U32" s="146"/>
      <c r="V32" s="141">
        <v>41864000</v>
      </c>
      <c r="W32" s="147">
        <f t="shared" si="4"/>
        <v>671185000</v>
      </c>
      <c r="X32" s="147">
        <f t="shared" si="5"/>
        <v>85707680</v>
      </c>
      <c r="Y32" s="95" t="s">
        <v>233</v>
      </c>
      <c r="Z32" s="96" t="s">
        <v>12</v>
      </c>
      <c r="AA32" s="94" t="s">
        <v>161</v>
      </c>
    </row>
    <row r="33" spans="1:27" ht="21" customHeight="1">
      <c r="A33" s="139">
        <v>20</v>
      </c>
      <c r="B33" s="140" t="s">
        <v>36</v>
      </c>
      <c r="C33" s="141">
        <f t="shared" si="1"/>
        <v>485688000</v>
      </c>
      <c r="D33" s="141">
        <f t="shared" si="2"/>
        <v>462039000</v>
      </c>
      <c r="E33" s="141">
        <v>428597000</v>
      </c>
      <c r="F33" s="142">
        <v>3638000</v>
      </c>
      <c r="G33" s="141">
        <f t="shared" si="3"/>
        <v>29804000</v>
      </c>
      <c r="H33" s="141">
        <v>557000</v>
      </c>
      <c r="I33" s="141">
        <f t="shared" si="6"/>
        <v>10153000</v>
      </c>
      <c r="J33" s="143">
        <v>0</v>
      </c>
      <c r="K33" s="143">
        <v>10153000</v>
      </c>
      <c r="L33" s="141">
        <v>756000</v>
      </c>
      <c r="M33" s="141">
        <f t="shared" si="8"/>
        <v>0</v>
      </c>
      <c r="N33" s="143">
        <v>0</v>
      </c>
      <c r="O33" s="144">
        <v>0</v>
      </c>
      <c r="P33" s="143"/>
      <c r="Q33" s="141">
        <v>12000000</v>
      </c>
      <c r="R33" s="141">
        <f t="shared" si="7"/>
        <v>6338000</v>
      </c>
      <c r="S33" s="145">
        <v>6338000</v>
      </c>
      <c r="T33" s="143">
        <v>0</v>
      </c>
      <c r="U33" s="146"/>
      <c r="V33" s="141">
        <v>23649000</v>
      </c>
      <c r="W33" s="147">
        <f t="shared" si="4"/>
        <v>432235000</v>
      </c>
      <c r="X33" s="147">
        <f t="shared" si="5"/>
        <v>53453000</v>
      </c>
      <c r="Y33" s="95" t="s">
        <v>234</v>
      </c>
      <c r="Z33" s="96" t="s">
        <v>36</v>
      </c>
      <c r="AA33" s="94" t="s">
        <v>235</v>
      </c>
    </row>
    <row r="34" spans="1:27" ht="21" customHeight="1">
      <c r="A34" s="139">
        <v>21</v>
      </c>
      <c r="B34" s="140" t="s">
        <v>37</v>
      </c>
      <c r="C34" s="141">
        <f t="shared" si="1"/>
        <v>382062060</v>
      </c>
      <c r="D34" s="141">
        <f t="shared" si="2"/>
        <v>368685060</v>
      </c>
      <c r="E34" s="141">
        <v>336212000</v>
      </c>
      <c r="F34" s="142">
        <v>832000</v>
      </c>
      <c r="G34" s="141">
        <f t="shared" si="3"/>
        <v>31641060</v>
      </c>
      <c r="H34" s="141">
        <v>970000</v>
      </c>
      <c r="I34" s="141">
        <f t="shared" si="6"/>
        <v>8139000</v>
      </c>
      <c r="J34" s="143">
        <v>0</v>
      </c>
      <c r="K34" s="143">
        <v>8139000</v>
      </c>
      <c r="L34" s="141">
        <v>606060</v>
      </c>
      <c r="M34" s="141">
        <f t="shared" si="8"/>
        <v>2000000</v>
      </c>
      <c r="N34" s="143">
        <v>0</v>
      </c>
      <c r="O34" s="144">
        <v>2000000</v>
      </c>
      <c r="P34" s="143"/>
      <c r="Q34" s="141">
        <v>11500000</v>
      </c>
      <c r="R34" s="141">
        <f t="shared" si="7"/>
        <v>8426000</v>
      </c>
      <c r="S34" s="145">
        <v>8426000</v>
      </c>
      <c r="T34" s="143">
        <v>0</v>
      </c>
      <c r="U34" s="146"/>
      <c r="V34" s="141">
        <v>13377000</v>
      </c>
      <c r="W34" s="147">
        <f t="shared" si="4"/>
        <v>337044000</v>
      </c>
      <c r="X34" s="147">
        <f t="shared" si="5"/>
        <v>45018060</v>
      </c>
      <c r="Y34" s="95" t="s">
        <v>236</v>
      </c>
      <c r="Z34" s="96" t="s">
        <v>37</v>
      </c>
      <c r="AA34" s="94" t="s">
        <v>237</v>
      </c>
    </row>
    <row r="35" spans="1:27" ht="21" customHeight="1">
      <c r="A35" s="139">
        <v>22</v>
      </c>
      <c r="B35" s="140" t="s">
        <v>38</v>
      </c>
      <c r="C35" s="141">
        <f t="shared" si="1"/>
        <v>27651920</v>
      </c>
      <c r="D35" s="141">
        <f t="shared" si="2"/>
        <v>27246920</v>
      </c>
      <c r="E35" s="141">
        <v>17597000</v>
      </c>
      <c r="F35" s="142">
        <v>149000</v>
      </c>
      <c r="G35" s="141">
        <f t="shared" si="3"/>
        <v>9500920</v>
      </c>
      <c r="H35" s="141">
        <v>18000</v>
      </c>
      <c r="I35" s="141">
        <f t="shared" si="6"/>
        <v>428000</v>
      </c>
      <c r="J35" s="143">
        <v>0</v>
      </c>
      <c r="K35" s="143">
        <v>428000</v>
      </c>
      <c r="L35" s="141">
        <v>31920</v>
      </c>
      <c r="M35" s="141">
        <f t="shared" si="8"/>
        <v>540000</v>
      </c>
      <c r="N35" s="143">
        <v>0</v>
      </c>
      <c r="O35" s="144">
        <v>540000</v>
      </c>
      <c r="P35" s="143"/>
      <c r="Q35" s="141">
        <v>5500000</v>
      </c>
      <c r="R35" s="141">
        <f t="shared" si="7"/>
        <v>2983000</v>
      </c>
      <c r="S35" s="145">
        <v>2983000</v>
      </c>
      <c r="T35" s="143">
        <v>0</v>
      </c>
      <c r="U35" s="146"/>
      <c r="V35" s="141">
        <v>405000</v>
      </c>
      <c r="W35" s="147">
        <f t="shared" si="4"/>
        <v>17746000</v>
      </c>
      <c r="X35" s="147">
        <f t="shared" si="5"/>
        <v>9905920</v>
      </c>
      <c r="Y35" s="95" t="s">
        <v>238</v>
      </c>
      <c r="Z35" s="96" t="s">
        <v>38</v>
      </c>
      <c r="AA35" s="94" t="s">
        <v>239</v>
      </c>
    </row>
    <row r="36" spans="1:27" ht="21" customHeight="1">
      <c r="A36" s="139">
        <v>23</v>
      </c>
      <c r="B36" s="140" t="s">
        <v>39</v>
      </c>
      <c r="C36" s="141">
        <f t="shared" si="1"/>
        <v>49386940</v>
      </c>
      <c r="D36" s="141">
        <f t="shared" si="2"/>
        <v>47638940</v>
      </c>
      <c r="E36" s="141">
        <v>32054000</v>
      </c>
      <c r="F36" s="142">
        <v>351000</v>
      </c>
      <c r="G36" s="141">
        <f t="shared" si="3"/>
        <v>15233940</v>
      </c>
      <c r="H36" s="141">
        <v>32000</v>
      </c>
      <c r="I36" s="141">
        <f t="shared" si="6"/>
        <v>605000</v>
      </c>
      <c r="J36" s="143">
        <v>0</v>
      </c>
      <c r="K36" s="143">
        <v>605000</v>
      </c>
      <c r="L36" s="141">
        <v>44940</v>
      </c>
      <c r="M36" s="141">
        <f t="shared" si="8"/>
        <v>990000</v>
      </c>
      <c r="N36" s="143">
        <v>0</v>
      </c>
      <c r="O36" s="144">
        <v>990000</v>
      </c>
      <c r="P36" s="143"/>
      <c r="Q36" s="141">
        <v>9500000</v>
      </c>
      <c r="R36" s="141">
        <f t="shared" si="7"/>
        <v>4062000</v>
      </c>
      <c r="S36" s="145">
        <v>3862000</v>
      </c>
      <c r="T36" s="143">
        <v>200000</v>
      </c>
      <c r="U36" s="146"/>
      <c r="V36" s="141">
        <v>1748000</v>
      </c>
      <c r="W36" s="147">
        <f t="shared" si="4"/>
        <v>32405000</v>
      </c>
      <c r="X36" s="147">
        <f t="shared" si="5"/>
        <v>16981940</v>
      </c>
      <c r="Y36" s="95" t="s">
        <v>240</v>
      </c>
      <c r="Z36" s="96" t="s">
        <v>39</v>
      </c>
      <c r="AA36" s="94" t="s">
        <v>241</v>
      </c>
    </row>
    <row r="37" spans="1:27" ht="21" customHeight="1">
      <c r="A37" s="139">
        <v>24</v>
      </c>
      <c r="B37" s="140" t="s">
        <v>11</v>
      </c>
      <c r="C37" s="141">
        <f t="shared" si="1"/>
        <v>108587040</v>
      </c>
      <c r="D37" s="141">
        <f t="shared" si="2"/>
        <v>104050040</v>
      </c>
      <c r="E37" s="141">
        <v>89607000</v>
      </c>
      <c r="F37" s="142">
        <v>2960000</v>
      </c>
      <c r="G37" s="141">
        <f t="shared" si="3"/>
        <v>11483040</v>
      </c>
      <c r="H37" s="141">
        <v>269000</v>
      </c>
      <c r="I37" s="141">
        <f t="shared" si="6"/>
        <v>1759000</v>
      </c>
      <c r="J37" s="143">
        <v>0</v>
      </c>
      <c r="K37" s="143">
        <v>1759000</v>
      </c>
      <c r="L37" s="141">
        <v>131040</v>
      </c>
      <c r="M37" s="141">
        <f t="shared" si="8"/>
        <v>0</v>
      </c>
      <c r="N37" s="143">
        <v>0</v>
      </c>
      <c r="O37" s="144">
        <v>0</v>
      </c>
      <c r="P37" s="143"/>
      <c r="Q37" s="141">
        <v>1000000</v>
      </c>
      <c r="R37" s="141">
        <f t="shared" si="7"/>
        <v>8324000</v>
      </c>
      <c r="S37" s="145">
        <v>8324000</v>
      </c>
      <c r="T37" s="143">
        <v>0</v>
      </c>
      <c r="U37" s="146"/>
      <c r="V37" s="141">
        <v>4537000</v>
      </c>
      <c r="W37" s="147">
        <f t="shared" si="4"/>
        <v>92567000</v>
      </c>
      <c r="X37" s="147">
        <f t="shared" si="5"/>
        <v>16020040</v>
      </c>
      <c r="Y37" s="95" t="s">
        <v>242</v>
      </c>
      <c r="Z37" s="96" t="s">
        <v>11</v>
      </c>
      <c r="AA37" s="94" t="s">
        <v>243</v>
      </c>
    </row>
    <row r="38" spans="1:27" ht="21" customHeight="1">
      <c r="A38" s="139">
        <v>25</v>
      </c>
      <c r="B38" s="140" t="s">
        <v>40</v>
      </c>
      <c r="C38" s="141">
        <f t="shared" si="1"/>
        <v>252427420</v>
      </c>
      <c r="D38" s="141">
        <f t="shared" si="2"/>
        <v>243677420</v>
      </c>
      <c r="E38" s="141">
        <v>209384000</v>
      </c>
      <c r="F38" s="142">
        <v>772000</v>
      </c>
      <c r="G38" s="141">
        <f t="shared" si="3"/>
        <v>33521420</v>
      </c>
      <c r="H38" s="141">
        <v>279000</v>
      </c>
      <c r="I38" s="141">
        <f t="shared" si="6"/>
        <v>5930000</v>
      </c>
      <c r="J38" s="143">
        <v>0</v>
      </c>
      <c r="K38" s="143">
        <v>5930000</v>
      </c>
      <c r="L38" s="141">
        <v>441420</v>
      </c>
      <c r="M38" s="141">
        <f t="shared" si="8"/>
        <v>3920000</v>
      </c>
      <c r="N38" s="143">
        <v>0</v>
      </c>
      <c r="O38" s="144">
        <v>1920000</v>
      </c>
      <c r="P38" s="143">
        <v>2000000</v>
      </c>
      <c r="Q38" s="141">
        <v>14000000</v>
      </c>
      <c r="R38" s="141">
        <f t="shared" si="7"/>
        <v>8951000</v>
      </c>
      <c r="S38" s="145">
        <v>8451000</v>
      </c>
      <c r="T38" s="143">
        <v>500000</v>
      </c>
      <c r="U38" s="146"/>
      <c r="V38" s="141">
        <v>8750000</v>
      </c>
      <c r="W38" s="147">
        <f t="shared" si="4"/>
        <v>210156000</v>
      </c>
      <c r="X38" s="147">
        <f t="shared" si="5"/>
        <v>42271420</v>
      </c>
      <c r="Y38" s="95" t="s">
        <v>244</v>
      </c>
      <c r="Z38" s="96" t="s">
        <v>40</v>
      </c>
      <c r="AA38" s="94" t="s">
        <v>245</v>
      </c>
    </row>
    <row r="39" spans="1:27" ht="21" customHeight="1">
      <c r="A39" s="139">
        <v>26</v>
      </c>
      <c r="B39" s="140" t="s">
        <v>41</v>
      </c>
      <c r="C39" s="141">
        <f t="shared" si="1"/>
        <v>2045324160</v>
      </c>
      <c r="D39" s="141">
        <f t="shared" si="2"/>
        <v>1953025160</v>
      </c>
      <c r="E39" s="141">
        <v>1840960000</v>
      </c>
      <c r="F39" s="142">
        <v>12288000</v>
      </c>
      <c r="G39" s="141">
        <f t="shared" si="3"/>
        <v>99777160</v>
      </c>
      <c r="H39" s="141">
        <v>6959000</v>
      </c>
      <c r="I39" s="141">
        <f t="shared" si="6"/>
        <v>42338000</v>
      </c>
      <c r="J39" s="143">
        <v>1735000</v>
      </c>
      <c r="K39" s="143">
        <v>40603000</v>
      </c>
      <c r="L39" s="141">
        <v>3023160</v>
      </c>
      <c r="M39" s="141">
        <f t="shared" si="8"/>
        <v>6940000</v>
      </c>
      <c r="N39" s="143">
        <v>1440000</v>
      </c>
      <c r="O39" s="144">
        <v>5500000</v>
      </c>
      <c r="P39" s="143"/>
      <c r="Q39" s="141">
        <v>16000000</v>
      </c>
      <c r="R39" s="141">
        <f t="shared" si="7"/>
        <v>24517000</v>
      </c>
      <c r="S39" s="145">
        <v>24517000</v>
      </c>
      <c r="T39" s="143">
        <v>0</v>
      </c>
      <c r="U39" s="146"/>
      <c r="V39" s="141">
        <v>92299000</v>
      </c>
      <c r="W39" s="147">
        <f t="shared" si="4"/>
        <v>1853248000</v>
      </c>
      <c r="X39" s="147">
        <f t="shared" si="5"/>
        <v>192076160</v>
      </c>
      <c r="Y39" s="95" t="s">
        <v>246</v>
      </c>
      <c r="Z39" s="96" t="s">
        <v>41</v>
      </c>
      <c r="AA39" s="94" t="s">
        <v>165</v>
      </c>
    </row>
    <row r="40" spans="1:27" ht="21" customHeight="1">
      <c r="A40" s="139">
        <v>27</v>
      </c>
      <c r="B40" s="140" t="s">
        <v>3</v>
      </c>
      <c r="C40" s="141">
        <f t="shared" si="1"/>
        <v>1912771860</v>
      </c>
      <c r="D40" s="141">
        <f t="shared" si="2"/>
        <v>1823141860</v>
      </c>
      <c r="E40" s="141">
        <v>1724324000</v>
      </c>
      <c r="F40" s="142">
        <v>4060000</v>
      </c>
      <c r="G40" s="141">
        <f t="shared" si="3"/>
        <v>94757860</v>
      </c>
      <c r="H40" s="141">
        <v>3079000</v>
      </c>
      <c r="I40" s="141">
        <f t="shared" si="6"/>
        <v>43880000</v>
      </c>
      <c r="J40" s="143">
        <v>1106000</v>
      </c>
      <c r="K40" s="143">
        <v>42774000</v>
      </c>
      <c r="L40" s="141">
        <v>3184860</v>
      </c>
      <c r="M40" s="141">
        <f t="shared" si="8"/>
        <v>8316000</v>
      </c>
      <c r="N40" s="143">
        <v>816000</v>
      </c>
      <c r="O40" s="144">
        <v>3500000</v>
      </c>
      <c r="P40" s="143">
        <v>4000000</v>
      </c>
      <c r="Q40" s="141">
        <v>15700000</v>
      </c>
      <c r="R40" s="141">
        <f t="shared" si="7"/>
        <v>20598000</v>
      </c>
      <c r="S40" s="145">
        <v>20098000</v>
      </c>
      <c r="T40" s="143">
        <v>500000</v>
      </c>
      <c r="U40" s="146"/>
      <c r="V40" s="141">
        <v>89630000</v>
      </c>
      <c r="W40" s="147">
        <f t="shared" si="4"/>
        <v>1728384000</v>
      </c>
      <c r="X40" s="147">
        <f t="shared" si="5"/>
        <v>184387860</v>
      </c>
      <c r="Y40" s="95" t="s">
        <v>247</v>
      </c>
      <c r="Z40" s="96" t="s">
        <v>3</v>
      </c>
      <c r="AA40" s="94" t="s">
        <v>172</v>
      </c>
    </row>
    <row r="41" spans="1:27" ht="21" customHeight="1">
      <c r="A41" s="139">
        <v>28</v>
      </c>
      <c r="B41" s="140" t="s">
        <v>42</v>
      </c>
      <c r="C41" s="141">
        <f t="shared" si="1"/>
        <v>1119181280</v>
      </c>
      <c r="D41" s="141">
        <f t="shared" si="2"/>
        <v>1075752280</v>
      </c>
      <c r="E41" s="141">
        <v>1021963000</v>
      </c>
      <c r="F41" s="142">
        <v>2275000</v>
      </c>
      <c r="G41" s="141">
        <f t="shared" si="3"/>
        <v>51514280</v>
      </c>
      <c r="H41" s="141">
        <v>1624000</v>
      </c>
      <c r="I41" s="141">
        <f t="shared" si="6"/>
        <v>25133000</v>
      </c>
      <c r="J41" s="143">
        <v>125000</v>
      </c>
      <c r="K41" s="143">
        <v>25008000</v>
      </c>
      <c r="L41" s="141">
        <v>1862280</v>
      </c>
      <c r="M41" s="141">
        <f t="shared" si="8"/>
        <v>6220000</v>
      </c>
      <c r="N41" s="143">
        <v>120000</v>
      </c>
      <c r="O41" s="144">
        <v>2100000</v>
      </c>
      <c r="P41" s="143">
        <v>4000000</v>
      </c>
      <c r="Q41" s="141">
        <v>4750000</v>
      </c>
      <c r="R41" s="141">
        <f t="shared" si="7"/>
        <v>11925000</v>
      </c>
      <c r="S41" s="145">
        <v>11925000</v>
      </c>
      <c r="T41" s="143">
        <v>0</v>
      </c>
      <c r="U41" s="146"/>
      <c r="V41" s="141">
        <v>43429000</v>
      </c>
      <c r="W41" s="147">
        <f t="shared" si="4"/>
        <v>1024238000</v>
      </c>
      <c r="X41" s="147">
        <f t="shared" si="5"/>
        <v>94943280</v>
      </c>
      <c r="Y41" s="95" t="s">
        <v>248</v>
      </c>
      <c r="Z41" s="96" t="s">
        <v>42</v>
      </c>
      <c r="AA41" s="94" t="s">
        <v>249</v>
      </c>
    </row>
    <row r="42" spans="1:27" ht="21" customHeight="1">
      <c r="A42" s="139">
        <v>29</v>
      </c>
      <c r="B42" s="140" t="s">
        <v>43</v>
      </c>
      <c r="C42" s="141">
        <f t="shared" si="1"/>
        <v>595492740</v>
      </c>
      <c r="D42" s="141">
        <f t="shared" si="2"/>
        <v>566828740</v>
      </c>
      <c r="E42" s="141">
        <v>533400000</v>
      </c>
      <c r="F42" s="142">
        <v>3471000</v>
      </c>
      <c r="G42" s="141">
        <f t="shared" si="3"/>
        <v>29957740</v>
      </c>
      <c r="H42" s="141">
        <v>620000</v>
      </c>
      <c r="I42" s="141">
        <f t="shared" si="6"/>
        <v>12391000</v>
      </c>
      <c r="J42" s="143">
        <v>0</v>
      </c>
      <c r="K42" s="143">
        <v>12391000</v>
      </c>
      <c r="L42" s="141">
        <v>922740</v>
      </c>
      <c r="M42" s="141">
        <f t="shared" si="8"/>
        <v>1650000</v>
      </c>
      <c r="N42" s="143">
        <v>0</v>
      </c>
      <c r="O42" s="144">
        <v>1650000</v>
      </c>
      <c r="P42" s="143"/>
      <c r="Q42" s="141">
        <v>6950000</v>
      </c>
      <c r="R42" s="141">
        <f t="shared" si="7"/>
        <v>7424000</v>
      </c>
      <c r="S42" s="145">
        <v>7424000</v>
      </c>
      <c r="T42" s="143">
        <v>0</v>
      </c>
      <c r="U42" s="146"/>
      <c r="V42" s="141">
        <v>28664000</v>
      </c>
      <c r="W42" s="147">
        <f t="shared" si="4"/>
        <v>536871000</v>
      </c>
      <c r="X42" s="147">
        <f t="shared" si="5"/>
        <v>58621740</v>
      </c>
      <c r="Y42" s="95" t="s">
        <v>250</v>
      </c>
      <c r="Z42" s="96" t="s">
        <v>43</v>
      </c>
      <c r="AA42" s="94" t="s">
        <v>251</v>
      </c>
    </row>
    <row r="43" spans="1:27" ht="21" customHeight="1">
      <c r="A43" s="139">
        <v>30</v>
      </c>
      <c r="B43" s="140" t="s">
        <v>44</v>
      </c>
      <c r="C43" s="141">
        <f t="shared" si="1"/>
        <v>520010660</v>
      </c>
      <c r="D43" s="141">
        <f t="shared" si="2"/>
        <v>499931660</v>
      </c>
      <c r="E43" s="141">
        <v>449506000</v>
      </c>
      <c r="F43" s="142">
        <v>11750000</v>
      </c>
      <c r="G43" s="141">
        <f t="shared" si="3"/>
        <v>38675660</v>
      </c>
      <c r="H43" s="141">
        <v>631000</v>
      </c>
      <c r="I43" s="141">
        <f t="shared" si="6"/>
        <v>13122000</v>
      </c>
      <c r="J43" s="143">
        <v>17000</v>
      </c>
      <c r="K43" s="143">
        <v>13105000</v>
      </c>
      <c r="L43" s="141">
        <v>975660</v>
      </c>
      <c r="M43" s="141">
        <f t="shared" si="8"/>
        <v>800000</v>
      </c>
      <c r="N43" s="143">
        <v>750000</v>
      </c>
      <c r="O43" s="144">
        <v>50000</v>
      </c>
      <c r="P43" s="143"/>
      <c r="Q43" s="141">
        <v>16000000</v>
      </c>
      <c r="R43" s="141">
        <f t="shared" si="7"/>
        <v>7147000</v>
      </c>
      <c r="S43" s="145">
        <v>7147000</v>
      </c>
      <c r="T43" s="143">
        <v>0</v>
      </c>
      <c r="U43" s="146"/>
      <c r="V43" s="141">
        <v>20079000</v>
      </c>
      <c r="W43" s="147">
        <f t="shared" si="4"/>
        <v>461256000</v>
      </c>
      <c r="X43" s="147">
        <f t="shared" si="5"/>
        <v>58754660</v>
      </c>
      <c r="Y43" s="95" t="s">
        <v>252</v>
      </c>
      <c r="Z43" s="96" t="s">
        <v>44</v>
      </c>
      <c r="AA43" s="94" t="s">
        <v>253</v>
      </c>
    </row>
    <row r="44" spans="1:27" ht="21" customHeight="1">
      <c r="A44" s="139">
        <v>31</v>
      </c>
      <c r="B44" s="140" t="s">
        <v>254</v>
      </c>
      <c r="C44" s="141">
        <f t="shared" si="1"/>
        <v>464457280</v>
      </c>
      <c r="D44" s="141">
        <f t="shared" si="2"/>
        <v>450339280</v>
      </c>
      <c r="E44" s="141">
        <v>397437000</v>
      </c>
      <c r="F44" s="142">
        <v>3494000</v>
      </c>
      <c r="G44" s="141">
        <f t="shared" si="3"/>
        <v>49408280</v>
      </c>
      <c r="H44" s="141">
        <v>279000</v>
      </c>
      <c r="I44" s="141">
        <f t="shared" si="6"/>
        <v>11792500</v>
      </c>
      <c r="J44" s="143">
        <v>179500</v>
      </c>
      <c r="K44" s="143">
        <v>11613000</v>
      </c>
      <c r="L44" s="141">
        <v>864780</v>
      </c>
      <c r="M44" s="141">
        <f t="shared" si="8"/>
        <v>10462000</v>
      </c>
      <c r="N44" s="143">
        <v>132000</v>
      </c>
      <c r="O44" s="144">
        <v>2330000</v>
      </c>
      <c r="P44" s="143">
        <v>8000000</v>
      </c>
      <c r="Q44" s="141">
        <v>17500000</v>
      </c>
      <c r="R44" s="141">
        <f t="shared" si="7"/>
        <v>8510000</v>
      </c>
      <c r="S44" s="145">
        <v>7310000</v>
      </c>
      <c r="T44" s="143">
        <v>1200000</v>
      </c>
      <c r="U44" s="146"/>
      <c r="V44" s="141">
        <v>14118000</v>
      </c>
      <c r="W44" s="147">
        <f t="shared" si="4"/>
        <v>400931000</v>
      </c>
      <c r="X44" s="147">
        <f t="shared" si="5"/>
        <v>63526280</v>
      </c>
      <c r="Y44" s="95" t="s">
        <v>255</v>
      </c>
      <c r="Z44" s="96" t="s">
        <v>254</v>
      </c>
      <c r="AA44" s="94" t="s">
        <v>256</v>
      </c>
    </row>
    <row r="45" spans="1:27" ht="21" customHeight="1">
      <c r="A45" s="139">
        <v>32</v>
      </c>
      <c r="B45" s="140" t="s">
        <v>45</v>
      </c>
      <c r="C45" s="141">
        <f t="shared" si="1"/>
        <v>448601360</v>
      </c>
      <c r="D45" s="141">
        <f t="shared" si="2"/>
        <v>436644360</v>
      </c>
      <c r="E45" s="141">
        <v>408158000</v>
      </c>
      <c r="F45" s="142">
        <v>1047000</v>
      </c>
      <c r="G45" s="141">
        <f t="shared" si="3"/>
        <v>27439360</v>
      </c>
      <c r="H45" s="141">
        <v>1278000</v>
      </c>
      <c r="I45" s="141">
        <f t="shared" si="6"/>
        <v>13044500</v>
      </c>
      <c r="J45" s="143">
        <v>449500</v>
      </c>
      <c r="K45" s="143">
        <v>12595000</v>
      </c>
      <c r="L45" s="141">
        <v>937860</v>
      </c>
      <c r="M45" s="141">
        <f t="shared" si="8"/>
        <v>1962000</v>
      </c>
      <c r="N45" s="143">
        <v>342000</v>
      </c>
      <c r="O45" s="144">
        <v>1620000</v>
      </c>
      <c r="P45" s="143"/>
      <c r="Q45" s="141">
        <v>6000000</v>
      </c>
      <c r="R45" s="141">
        <f t="shared" si="7"/>
        <v>4217000</v>
      </c>
      <c r="S45" s="145">
        <v>4217000</v>
      </c>
      <c r="T45" s="143">
        <v>0</v>
      </c>
      <c r="U45" s="146"/>
      <c r="V45" s="141">
        <v>11957000</v>
      </c>
      <c r="W45" s="147">
        <f t="shared" si="4"/>
        <v>409205000</v>
      </c>
      <c r="X45" s="147">
        <f t="shared" si="5"/>
        <v>39396360</v>
      </c>
      <c r="Y45" s="95" t="s">
        <v>257</v>
      </c>
      <c r="Z45" s="96" t="s">
        <v>45</v>
      </c>
      <c r="AA45" s="94" t="s">
        <v>178</v>
      </c>
    </row>
    <row r="46" spans="1:27" ht="21" customHeight="1">
      <c r="A46" s="139">
        <v>33</v>
      </c>
      <c r="B46" s="140" t="s">
        <v>46</v>
      </c>
      <c r="C46" s="141">
        <f t="shared" si="1"/>
        <v>1279485900</v>
      </c>
      <c r="D46" s="141">
        <f t="shared" si="2"/>
        <v>1227892900</v>
      </c>
      <c r="E46" s="141">
        <v>1151053000</v>
      </c>
      <c r="F46" s="142">
        <v>5856000</v>
      </c>
      <c r="G46" s="141">
        <f t="shared" si="3"/>
        <v>70983900</v>
      </c>
      <c r="H46" s="141">
        <v>2029000</v>
      </c>
      <c r="I46" s="141">
        <f t="shared" si="6"/>
        <v>34512000</v>
      </c>
      <c r="J46" s="143">
        <v>413000</v>
      </c>
      <c r="K46" s="143">
        <v>34099000</v>
      </c>
      <c r="L46" s="141">
        <v>2538900</v>
      </c>
      <c r="M46" s="141">
        <f t="shared" si="8"/>
        <v>3113000</v>
      </c>
      <c r="N46" s="143">
        <v>318000</v>
      </c>
      <c r="O46" s="144">
        <v>2795000</v>
      </c>
      <c r="P46" s="143"/>
      <c r="Q46" s="141">
        <v>16600000</v>
      </c>
      <c r="R46" s="141">
        <f t="shared" si="7"/>
        <v>12191000</v>
      </c>
      <c r="S46" s="145">
        <v>11991000</v>
      </c>
      <c r="T46" s="143">
        <v>200000</v>
      </c>
      <c r="U46" s="146"/>
      <c r="V46" s="141">
        <v>51593000</v>
      </c>
      <c r="W46" s="147">
        <f t="shared" si="4"/>
        <v>1156909000</v>
      </c>
      <c r="X46" s="147">
        <f t="shared" si="5"/>
        <v>122576900</v>
      </c>
      <c r="Y46" s="95" t="s">
        <v>258</v>
      </c>
      <c r="Z46" s="96" t="s">
        <v>46</v>
      </c>
      <c r="AA46" s="94" t="s">
        <v>259</v>
      </c>
    </row>
    <row r="47" spans="1:27" ht="21" customHeight="1">
      <c r="A47" s="139">
        <v>34</v>
      </c>
      <c r="B47" s="140" t="s">
        <v>13</v>
      </c>
      <c r="C47" s="141">
        <f t="shared" si="1"/>
        <v>1074281760</v>
      </c>
      <c r="D47" s="141">
        <f t="shared" si="2"/>
        <v>1045440760</v>
      </c>
      <c r="E47" s="141">
        <v>985910000</v>
      </c>
      <c r="F47" s="142">
        <v>1536000</v>
      </c>
      <c r="G47" s="141">
        <f t="shared" si="3"/>
        <v>57994760</v>
      </c>
      <c r="H47" s="141">
        <v>2300000</v>
      </c>
      <c r="I47" s="141">
        <f t="shared" si="6"/>
        <v>28405500</v>
      </c>
      <c r="J47" s="143">
        <v>185500</v>
      </c>
      <c r="K47" s="143">
        <v>28220000</v>
      </c>
      <c r="L47" s="141">
        <v>2101260</v>
      </c>
      <c r="M47" s="141">
        <f t="shared" si="8"/>
        <v>5243000</v>
      </c>
      <c r="N47" s="143">
        <v>138000</v>
      </c>
      <c r="O47" s="144">
        <v>1605000</v>
      </c>
      <c r="P47" s="143">
        <v>3500000</v>
      </c>
      <c r="Q47" s="141">
        <v>10600000</v>
      </c>
      <c r="R47" s="141">
        <f t="shared" si="7"/>
        <v>9345000</v>
      </c>
      <c r="S47" s="145">
        <v>9345000</v>
      </c>
      <c r="T47" s="143">
        <v>0</v>
      </c>
      <c r="U47" s="146"/>
      <c r="V47" s="141">
        <v>28841000</v>
      </c>
      <c r="W47" s="147">
        <f t="shared" si="4"/>
        <v>987446000</v>
      </c>
      <c r="X47" s="147">
        <f t="shared" si="5"/>
        <v>86835760</v>
      </c>
      <c r="Y47" s="95" t="s">
        <v>260</v>
      </c>
      <c r="Z47" s="96" t="s">
        <v>13</v>
      </c>
      <c r="AA47" s="94" t="s">
        <v>261</v>
      </c>
    </row>
    <row r="48" spans="1:27" ht="21" customHeight="1">
      <c r="A48" s="139">
        <v>35</v>
      </c>
      <c r="B48" s="140" t="s">
        <v>1</v>
      </c>
      <c r="C48" s="141">
        <f t="shared" si="1"/>
        <v>825924700</v>
      </c>
      <c r="D48" s="141">
        <f t="shared" si="2"/>
        <v>797493700</v>
      </c>
      <c r="E48" s="141">
        <v>751103000</v>
      </c>
      <c r="F48" s="142">
        <v>3302000</v>
      </c>
      <c r="G48" s="141">
        <f t="shared" si="3"/>
        <v>43088700</v>
      </c>
      <c r="H48" s="141">
        <v>1036000</v>
      </c>
      <c r="I48" s="141">
        <f t="shared" si="6"/>
        <v>24149500</v>
      </c>
      <c r="J48" s="143">
        <v>122500</v>
      </c>
      <c r="K48" s="143">
        <v>24027000</v>
      </c>
      <c r="L48" s="141">
        <v>1789200</v>
      </c>
      <c r="M48" s="141">
        <f t="shared" si="8"/>
        <v>1380000</v>
      </c>
      <c r="N48" s="143">
        <v>90000</v>
      </c>
      <c r="O48" s="144">
        <v>1290000</v>
      </c>
      <c r="P48" s="143"/>
      <c r="Q48" s="141">
        <v>6500000</v>
      </c>
      <c r="R48" s="141">
        <f t="shared" si="7"/>
        <v>8234000</v>
      </c>
      <c r="S48" s="145">
        <v>8234000</v>
      </c>
      <c r="T48" s="143">
        <v>0</v>
      </c>
      <c r="U48" s="146"/>
      <c r="V48" s="141">
        <v>28431000</v>
      </c>
      <c r="W48" s="147">
        <f t="shared" si="4"/>
        <v>754405000</v>
      </c>
      <c r="X48" s="147">
        <f t="shared" si="5"/>
        <v>71519700</v>
      </c>
      <c r="Y48" s="95" t="s">
        <v>262</v>
      </c>
      <c r="Z48" s="96" t="s">
        <v>1</v>
      </c>
      <c r="AA48" s="94" t="s">
        <v>179</v>
      </c>
    </row>
    <row r="49" spans="1:27" ht="21" customHeight="1">
      <c r="A49" s="139">
        <v>36</v>
      </c>
      <c r="B49" s="140" t="s">
        <v>47</v>
      </c>
      <c r="C49" s="141">
        <f t="shared" si="1"/>
        <v>254808880</v>
      </c>
      <c r="D49" s="141">
        <f t="shared" si="2"/>
        <v>244221880</v>
      </c>
      <c r="E49" s="141">
        <v>219637000</v>
      </c>
      <c r="F49" s="142">
        <v>392000</v>
      </c>
      <c r="G49" s="141">
        <f t="shared" si="3"/>
        <v>24192880</v>
      </c>
      <c r="H49" s="141">
        <v>364000</v>
      </c>
      <c r="I49" s="141">
        <f t="shared" si="6"/>
        <v>7201000</v>
      </c>
      <c r="J49" s="143">
        <v>69000</v>
      </c>
      <c r="K49" s="143">
        <v>7132000</v>
      </c>
      <c r="L49" s="141">
        <v>530880</v>
      </c>
      <c r="M49" s="141">
        <f t="shared" si="8"/>
        <v>1089000</v>
      </c>
      <c r="N49" s="143">
        <v>54000</v>
      </c>
      <c r="O49" s="144">
        <v>1035000</v>
      </c>
      <c r="P49" s="143"/>
      <c r="Q49" s="141">
        <v>9000000</v>
      </c>
      <c r="R49" s="141">
        <f t="shared" si="7"/>
        <v>6008000</v>
      </c>
      <c r="S49" s="145">
        <v>6008000</v>
      </c>
      <c r="T49" s="143">
        <v>0</v>
      </c>
      <c r="U49" s="146"/>
      <c r="V49" s="141">
        <v>10587000</v>
      </c>
      <c r="W49" s="147">
        <f t="shared" si="4"/>
        <v>220029000</v>
      </c>
      <c r="X49" s="147">
        <f t="shared" si="5"/>
        <v>34779880</v>
      </c>
      <c r="Y49" s="95" t="s">
        <v>263</v>
      </c>
      <c r="Z49" s="96" t="s">
        <v>47</v>
      </c>
      <c r="AA49" s="94" t="s">
        <v>264</v>
      </c>
    </row>
    <row r="50" spans="1:27" ht="21" customHeight="1">
      <c r="A50" s="139">
        <v>37</v>
      </c>
      <c r="B50" s="140" t="s">
        <v>48</v>
      </c>
      <c r="C50" s="141">
        <f t="shared" si="1"/>
        <v>185937400</v>
      </c>
      <c r="D50" s="141">
        <f t="shared" si="2"/>
        <v>180477400</v>
      </c>
      <c r="E50" s="141">
        <v>157963000</v>
      </c>
      <c r="F50" s="142">
        <v>1548000</v>
      </c>
      <c r="G50" s="141">
        <f t="shared" si="3"/>
        <v>20966400</v>
      </c>
      <c r="H50" s="141">
        <v>334000</v>
      </c>
      <c r="I50" s="141">
        <f t="shared" si="6"/>
        <v>4342000</v>
      </c>
      <c r="J50" s="143">
        <v>0</v>
      </c>
      <c r="K50" s="143">
        <v>4342000</v>
      </c>
      <c r="L50" s="141">
        <v>323400</v>
      </c>
      <c r="M50" s="141">
        <f t="shared" si="8"/>
        <v>2000000</v>
      </c>
      <c r="N50" s="143">
        <v>0</v>
      </c>
      <c r="O50" s="144">
        <v>2000000</v>
      </c>
      <c r="P50" s="143"/>
      <c r="Q50" s="141">
        <v>7500000</v>
      </c>
      <c r="R50" s="141">
        <f t="shared" si="7"/>
        <v>6467000</v>
      </c>
      <c r="S50" s="145">
        <v>6467000</v>
      </c>
      <c r="T50" s="143">
        <v>0</v>
      </c>
      <c r="U50" s="146"/>
      <c r="V50" s="141">
        <v>5460000</v>
      </c>
      <c r="W50" s="147">
        <f t="shared" si="4"/>
        <v>159511000</v>
      </c>
      <c r="X50" s="147">
        <f t="shared" si="5"/>
        <v>26426400</v>
      </c>
      <c r="Y50" s="95" t="s">
        <v>265</v>
      </c>
      <c r="Z50" s="96" t="s">
        <v>48</v>
      </c>
      <c r="AA50" s="94" t="s">
        <v>266</v>
      </c>
    </row>
    <row r="51" spans="1:27" ht="21" customHeight="1">
      <c r="A51" s="139">
        <v>38</v>
      </c>
      <c r="B51" s="148" t="s">
        <v>49</v>
      </c>
      <c r="C51" s="141">
        <f t="shared" si="1"/>
        <v>173971980</v>
      </c>
      <c r="D51" s="141">
        <f t="shared" si="2"/>
        <v>170104980</v>
      </c>
      <c r="E51" s="141">
        <v>153964000</v>
      </c>
      <c r="F51" s="142">
        <v>721000</v>
      </c>
      <c r="G51" s="141">
        <f t="shared" si="3"/>
        <v>15419980</v>
      </c>
      <c r="H51" s="141">
        <v>51000</v>
      </c>
      <c r="I51" s="141">
        <f t="shared" si="6"/>
        <v>3210000</v>
      </c>
      <c r="J51" s="143">
        <v>0</v>
      </c>
      <c r="K51" s="143">
        <v>3210000</v>
      </c>
      <c r="L51" s="141">
        <v>238980</v>
      </c>
      <c r="M51" s="141">
        <f t="shared" si="8"/>
        <v>600000</v>
      </c>
      <c r="N51" s="143">
        <v>0</v>
      </c>
      <c r="O51" s="144">
        <v>600000</v>
      </c>
      <c r="P51" s="143"/>
      <c r="Q51" s="141">
        <v>5500000</v>
      </c>
      <c r="R51" s="141">
        <f t="shared" si="7"/>
        <v>5820000</v>
      </c>
      <c r="S51" s="145">
        <v>5620000</v>
      </c>
      <c r="T51" s="143">
        <v>200000</v>
      </c>
      <c r="U51" s="146"/>
      <c r="V51" s="141">
        <v>3867000</v>
      </c>
      <c r="W51" s="147">
        <f t="shared" si="4"/>
        <v>154685000</v>
      </c>
      <c r="X51" s="147">
        <f t="shared" si="5"/>
        <v>19286980</v>
      </c>
      <c r="Y51" s="95" t="s">
        <v>267</v>
      </c>
      <c r="Z51" s="97" t="s">
        <v>49</v>
      </c>
      <c r="AA51" s="94" t="s">
        <v>268</v>
      </c>
    </row>
    <row r="52" spans="1:27" ht="21" customHeight="1">
      <c r="A52" s="139">
        <v>39</v>
      </c>
      <c r="B52" s="148" t="s">
        <v>50</v>
      </c>
      <c r="C52" s="141">
        <f t="shared" si="1"/>
        <v>363017320</v>
      </c>
      <c r="D52" s="141">
        <f t="shared" si="2"/>
        <v>353555320</v>
      </c>
      <c r="E52" s="141">
        <v>317970000</v>
      </c>
      <c r="F52" s="142">
        <v>1923000</v>
      </c>
      <c r="G52" s="141">
        <f t="shared" si="3"/>
        <v>33662320</v>
      </c>
      <c r="H52" s="141">
        <v>11000</v>
      </c>
      <c r="I52" s="141">
        <f t="shared" si="6"/>
        <v>8439000</v>
      </c>
      <c r="J52" s="143">
        <v>0</v>
      </c>
      <c r="K52" s="143">
        <v>8439000</v>
      </c>
      <c r="L52" s="141">
        <v>628320</v>
      </c>
      <c r="M52" s="141">
        <f t="shared" si="8"/>
        <v>0</v>
      </c>
      <c r="N52" s="143">
        <v>0</v>
      </c>
      <c r="O52" s="144">
        <v>0</v>
      </c>
      <c r="P52" s="143"/>
      <c r="Q52" s="141">
        <v>14500000</v>
      </c>
      <c r="R52" s="141">
        <f t="shared" si="7"/>
        <v>10084000</v>
      </c>
      <c r="S52" s="145">
        <v>10084000</v>
      </c>
      <c r="T52" s="143">
        <v>0</v>
      </c>
      <c r="U52" s="146"/>
      <c r="V52" s="141">
        <v>9462000</v>
      </c>
      <c r="W52" s="147">
        <f t="shared" si="4"/>
        <v>319893000</v>
      </c>
      <c r="X52" s="147">
        <f t="shared" si="5"/>
        <v>43124320</v>
      </c>
      <c r="Y52" s="95" t="s">
        <v>269</v>
      </c>
      <c r="Z52" s="97" t="s">
        <v>50</v>
      </c>
      <c r="AA52" s="94" t="s">
        <v>270</v>
      </c>
    </row>
    <row r="53" spans="1:27" ht="21" customHeight="1">
      <c r="A53" s="139">
        <v>40</v>
      </c>
      <c r="B53" s="140" t="s">
        <v>51</v>
      </c>
      <c r="C53" s="141">
        <f t="shared" si="1"/>
        <v>333458500</v>
      </c>
      <c r="D53" s="141">
        <f t="shared" si="2"/>
        <v>323373500</v>
      </c>
      <c r="E53" s="141">
        <v>289689000</v>
      </c>
      <c r="F53" s="142">
        <v>2315000</v>
      </c>
      <c r="G53" s="141">
        <f t="shared" si="3"/>
        <v>31369500</v>
      </c>
      <c r="H53" s="141">
        <v>479000</v>
      </c>
      <c r="I53" s="141">
        <f t="shared" si="6"/>
        <v>6911000</v>
      </c>
      <c r="J53" s="143">
        <v>0</v>
      </c>
      <c r="K53" s="143">
        <v>6911000</v>
      </c>
      <c r="L53" s="141">
        <v>514500</v>
      </c>
      <c r="M53" s="141">
        <f t="shared" si="8"/>
        <v>2000000</v>
      </c>
      <c r="N53" s="143">
        <v>0</v>
      </c>
      <c r="O53" s="144">
        <v>2000000</v>
      </c>
      <c r="P53" s="143"/>
      <c r="Q53" s="141">
        <v>12000000</v>
      </c>
      <c r="R53" s="141">
        <f t="shared" si="7"/>
        <v>9465000</v>
      </c>
      <c r="S53" s="145">
        <v>8865000</v>
      </c>
      <c r="T53" s="143">
        <v>600000</v>
      </c>
      <c r="U53" s="146"/>
      <c r="V53" s="141">
        <v>10085000</v>
      </c>
      <c r="W53" s="147">
        <f t="shared" si="4"/>
        <v>292004000</v>
      </c>
      <c r="X53" s="147">
        <f t="shared" si="5"/>
        <v>41454500</v>
      </c>
      <c r="Y53" s="95" t="s">
        <v>271</v>
      </c>
      <c r="Z53" s="96" t="s">
        <v>51</v>
      </c>
      <c r="AA53" s="94" t="s">
        <v>272</v>
      </c>
    </row>
    <row r="54" spans="1:27" ht="21" customHeight="1">
      <c r="A54" s="139">
        <v>41</v>
      </c>
      <c r="B54" s="140" t="s">
        <v>52</v>
      </c>
      <c r="C54" s="141">
        <f t="shared" si="1"/>
        <v>94082660</v>
      </c>
      <c r="D54" s="141">
        <f t="shared" si="2"/>
        <v>90948660</v>
      </c>
      <c r="E54" s="141">
        <v>78533000</v>
      </c>
      <c r="F54" s="142">
        <v>177000</v>
      </c>
      <c r="G54" s="141">
        <f t="shared" si="3"/>
        <v>12238660</v>
      </c>
      <c r="H54" s="141">
        <v>132000</v>
      </c>
      <c r="I54" s="141">
        <f t="shared" si="6"/>
        <v>1822000</v>
      </c>
      <c r="J54" s="143">
        <v>0</v>
      </c>
      <c r="K54" s="143">
        <v>1822000</v>
      </c>
      <c r="L54" s="141">
        <v>135660</v>
      </c>
      <c r="M54" s="141">
        <f t="shared" si="8"/>
        <v>0</v>
      </c>
      <c r="N54" s="143">
        <v>0</v>
      </c>
      <c r="O54" s="144">
        <v>0</v>
      </c>
      <c r="P54" s="143"/>
      <c r="Q54" s="141">
        <v>5300000</v>
      </c>
      <c r="R54" s="141">
        <f t="shared" si="7"/>
        <v>4849000</v>
      </c>
      <c r="S54" s="145">
        <v>4849000</v>
      </c>
      <c r="T54" s="143">
        <v>0</v>
      </c>
      <c r="U54" s="146"/>
      <c r="V54" s="141">
        <v>3134000</v>
      </c>
      <c r="W54" s="147">
        <f t="shared" si="4"/>
        <v>78710000</v>
      </c>
      <c r="X54" s="147">
        <f t="shared" si="5"/>
        <v>15372660</v>
      </c>
      <c r="Y54" s="95" t="s">
        <v>273</v>
      </c>
      <c r="Z54" s="96" t="s">
        <v>52</v>
      </c>
      <c r="AA54" s="94" t="s">
        <v>274</v>
      </c>
    </row>
    <row r="55" spans="1:27" ht="21" customHeight="1">
      <c r="A55" s="139">
        <v>42</v>
      </c>
      <c r="B55" s="148" t="s">
        <v>275</v>
      </c>
      <c r="C55" s="141">
        <f t="shared" si="1"/>
        <v>1016588160</v>
      </c>
      <c r="D55" s="141">
        <f t="shared" si="2"/>
        <v>980520160</v>
      </c>
      <c r="E55" s="141">
        <v>933898000</v>
      </c>
      <c r="F55" s="142">
        <v>6253000</v>
      </c>
      <c r="G55" s="141">
        <f t="shared" si="3"/>
        <v>40369160</v>
      </c>
      <c r="H55" s="141">
        <v>2347000</v>
      </c>
      <c r="I55" s="141">
        <f t="shared" si="6"/>
        <v>27289000</v>
      </c>
      <c r="J55" s="143">
        <v>0</v>
      </c>
      <c r="K55" s="143">
        <v>27289000</v>
      </c>
      <c r="L55" s="141">
        <v>2059160</v>
      </c>
      <c r="M55" s="141">
        <f t="shared" si="8"/>
        <v>0</v>
      </c>
      <c r="N55" s="143">
        <v>0</v>
      </c>
      <c r="O55" s="144">
        <v>0</v>
      </c>
      <c r="P55" s="143"/>
      <c r="Q55" s="141">
        <v>195000</v>
      </c>
      <c r="R55" s="141">
        <f t="shared" si="7"/>
        <v>8479000</v>
      </c>
      <c r="S55" s="145">
        <v>8479000</v>
      </c>
      <c r="T55" s="143">
        <v>0</v>
      </c>
      <c r="U55" s="146"/>
      <c r="V55" s="141">
        <v>36068000</v>
      </c>
      <c r="W55" s="147">
        <f t="shared" si="4"/>
        <v>940151000</v>
      </c>
      <c r="X55" s="147">
        <f t="shared" si="5"/>
        <v>76437160</v>
      </c>
      <c r="Y55" s="95" t="s">
        <v>276</v>
      </c>
      <c r="Z55" s="97" t="s">
        <v>275</v>
      </c>
      <c r="AA55" s="94" t="s">
        <v>277</v>
      </c>
    </row>
    <row r="56" spans="1:27" ht="21" customHeight="1">
      <c r="A56" s="139">
        <v>43</v>
      </c>
      <c r="B56" s="140" t="s">
        <v>7</v>
      </c>
      <c r="C56" s="141">
        <f t="shared" si="1"/>
        <v>271027420</v>
      </c>
      <c r="D56" s="141">
        <f t="shared" si="2"/>
        <v>262162420</v>
      </c>
      <c r="E56" s="141">
        <v>236401000</v>
      </c>
      <c r="F56" s="142">
        <v>500000</v>
      </c>
      <c r="G56" s="141">
        <f t="shared" si="3"/>
        <v>25261420</v>
      </c>
      <c r="H56" s="141">
        <v>236000</v>
      </c>
      <c r="I56" s="141">
        <f t="shared" si="6"/>
        <v>5366000</v>
      </c>
      <c r="J56" s="143">
        <v>0</v>
      </c>
      <c r="K56" s="143">
        <v>5366000</v>
      </c>
      <c r="L56" s="141">
        <v>399420</v>
      </c>
      <c r="M56" s="141">
        <f t="shared" si="8"/>
        <v>2000000</v>
      </c>
      <c r="N56" s="143">
        <v>0</v>
      </c>
      <c r="O56" s="144">
        <v>2000000</v>
      </c>
      <c r="P56" s="143"/>
      <c r="Q56" s="141">
        <v>10000000</v>
      </c>
      <c r="R56" s="141">
        <f t="shared" si="7"/>
        <v>7260000</v>
      </c>
      <c r="S56" s="145">
        <v>7260000</v>
      </c>
      <c r="T56" s="143">
        <v>0</v>
      </c>
      <c r="U56" s="146"/>
      <c r="V56" s="141">
        <v>8865000</v>
      </c>
      <c r="W56" s="147">
        <f t="shared" si="4"/>
        <v>236901000</v>
      </c>
      <c r="X56" s="147">
        <f t="shared" si="5"/>
        <v>34126420</v>
      </c>
      <c r="Y56" s="95" t="s">
        <v>278</v>
      </c>
      <c r="Z56" s="96" t="s">
        <v>7</v>
      </c>
      <c r="AA56" s="94" t="s">
        <v>279</v>
      </c>
    </row>
    <row r="57" spans="1:27" ht="21" customHeight="1">
      <c r="A57" s="139">
        <v>44</v>
      </c>
      <c r="B57" s="140" t="s">
        <v>53</v>
      </c>
      <c r="C57" s="141">
        <f t="shared" si="1"/>
        <v>103849260</v>
      </c>
      <c r="D57" s="141">
        <f t="shared" si="2"/>
        <v>100571260</v>
      </c>
      <c r="E57" s="141">
        <v>87553000</v>
      </c>
      <c r="F57" s="142">
        <v>127000</v>
      </c>
      <c r="G57" s="141">
        <f t="shared" si="3"/>
        <v>12891260</v>
      </c>
      <c r="H57" s="141">
        <v>141000</v>
      </c>
      <c r="I57" s="141">
        <f t="shared" si="6"/>
        <v>1711000</v>
      </c>
      <c r="J57" s="143">
        <v>0</v>
      </c>
      <c r="K57" s="143">
        <v>1711000</v>
      </c>
      <c r="L57" s="141">
        <v>127260</v>
      </c>
      <c r="M57" s="141">
        <f t="shared" si="8"/>
        <v>2100000</v>
      </c>
      <c r="N57" s="143">
        <v>0</v>
      </c>
      <c r="O57" s="144">
        <v>750000</v>
      </c>
      <c r="P57" s="143">
        <v>1350000</v>
      </c>
      <c r="Q57" s="141">
        <v>5000000</v>
      </c>
      <c r="R57" s="141">
        <f t="shared" si="7"/>
        <v>3812000</v>
      </c>
      <c r="S57" s="145">
        <v>3112000</v>
      </c>
      <c r="T57" s="143">
        <v>700000</v>
      </c>
      <c r="U57" s="146"/>
      <c r="V57" s="141">
        <v>3278000</v>
      </c>
      <c r="W57" s="147">
        <f t="shared" si="4"/>
        <v>87680000</v>
      </c>
      <c r="X57" s="147">
        <f t="shared" si="5"/>
        <v>16169260</v>
      </c>
      <c r="Y57" s="95" t="s">
        <v>280</v>
      </c>
      <c r="Z57" s="96" t="s">
        <v>53</v>
      </c>
      <c r="AA57" s="94" t="s">
        <v>281</v>
      </c>
    </row>
    <row r="58" spans="1:27" ht="21" customHeight="1">
      <c r="A58" s="139">
        <v>45</v>
      </c>
      <c r="B58" s="140" t="s">
        <v>54</v>
      </c>
      <c r="C58" s="141">
        <f t="shared" si="1"/>
        <v>186613120</v>
      </c>
      <c r="D58" s="141">
        <f t="shared" si="2"/>
        <v>163594120</v>
      </c>
      <c r="E58" s="141">
        <v>141506000</v>
      </c>
      <c r="F58" s="142">
        <v>880000</v>
      </c>
      <c r="G58" s="141">
        <f t="shared" si="3"/>
        <v>21208120</v>
      </c>
      <c r="H58" s="141">
        <v>155000</v>
      </c>
      <c r="I58" s="141">
        <f t="shared" si="6"/>
        <v>3867000</v>
      </c>
      <c r="J58" s="143">
        <v>0</v>
      </c>
      <c r="K58" s="143">
        <v>3867000</v>
      </c>
      <c r="L58" s="141">
        <v>288120</v>
      </c>
      <c r="M58" s="141">
        <f t="shared" si="8"/>
        <v>0</v>
      </c>
      <c r="N58" s="143">
        <v>0</v>
      </c>
      <c r="O58" s="144">
        <v>0</v>
      </c>
      <c r="P58" s="143"/>
      <c r="Q58" s="141">
        <v>10500000</v>
      </c>
      <c r="R58" s="141">
        <f t="shared" si="7"/>
        <v>6398000</v>
      </c>
      <c r="S58" s="145">
        <v>5798000</v>
      </c>
      <c r="T58" s="143">
        <v>600000</v>
      </c>
      <c r="U58" s="146"/>
      <c r="V58" s="141">
        <v>23019000</v>
      </c>
      <c r="W58" s="147">
        <f t="shared" si="4"/>
        <v>142386000</v>
      </c>
      <c r="X58" s="147">
        <f t="shared" si="5"/>
        <v>44227120</v>
      </c>
      <c r="Y58" s="95" t="s">
        <v>282</v>
      </c>
      <c r="Z58" s="96" t="s">
        <v>54</v>
      </c>
      <c r="AA58" s="94" t="s">
        <v>283</v>
      </c>
    </row>
    <row r="59" spans="1:27" ht="21" customHeight="1">
      <c r="A59" s="139">
        <v>46</v>
      </c>
      <c r="B59" s="140" t="s">
        <v>9</v>
      </c>
      <c r="C59" s="141">
        <f t="shared" si="1"/>
        <v>254454480</v>
      </c>
      <c r="D59" s="141">
        <f t="shared" si="2"/>
        <v>243903480</v>
      </c>
      <c r="E59" s="141">
        <v>217081000</v>
      </c>
      <c r="F59" s="142">
        <v>331000</v>
      </c>
      <c r="G59" s="141">
        <f t="shared" si="3"/>
        <v>26491480</v>
      </c>
      <c r="H59" s="141">
        <v>599000</v>
      </c>
      <c r="I59" s="141">
        <f t="shared" si="6"/>
        <v>5891000</v>
      </c>
      <c r="J59" s="143">
        <v>0</v>
      </c>
      <c r="K59" s="143">
        <v>5891000</v>
      </c>
      <c r="L59" s="141">
        <v>438480</v>
      </c>
      <c r="M59" s="141">
        <f t="shared" si="8"/>
        <v>0</v>
      </c>
      <c r="N59" s="143">
        <v>0</v>
      </c>
      <c r="O59" s="144">
        <v>0</v>
      </c>
      <c r="P59" s="143"/>
      <c r="Q59" s="141">
        <v>14600000</v>
      </c>
      <c r="R59" s="141">
        <f t="shared" si="7"/>
        <v>4963000</v>
      </c>
      <c r="S59" s="145">
        <v>4963000</v>
      </c>
      <c r="T59" s="143">
        <v>0</v>
      </c>
      <c r="U59" s="146"/>
      <c r="V59" s="141">
        <v>10551000</v>
      </c>
      <c r="W59" s="147">
        <f t="shared" si="4"/>
        <v>217412000</v>
      </c>
      <c r="X59" s="147">
        <f t="shared" si="5"/>
        <v>37042480</v>
      </c>
      <c r="Y59" s="95" t="s">
        <v>284</v>
      </c>
      <c r="Z59" s="96" t="s">
        <v>9</v>
      </c>
      <c r="AA59" s="94" t="s">
        <v>285</v>
      </c>
    </row>
    <row r="60" spans="1:27" ht="21" customHeight="1">
      <c r="A60" s="139">
        <v>47</v>
      </c>
      <c r="B60" s="140" t="s">
        <v>55</v>
      </c>
      <c r="C60" s="141">
        <f t="shared" si="1"/>
        <v>220656620</v>
      </c>
      <c r="D60" s="141">
        <f t="shared" si="2"/>
        <v>211880620</v>
      </c>
      <c r="E60" s="141">
        <v>194638000</v>
      </c>
      <c r="F60" s="142">
        <v>742000</v>
      </c>
      <c r="G60" s="141">
        <f t="shared" si="3"/>
        <v>16500620</v>
      </c>
      <c r="H60" s="141">
        <v>184000</v>
      </c>
      <c r="I60" s="141">
        <f t="shared" si="6"/>
        <v>4295000</v>
      </c>
      <c r="J60" s="143">
        <v>0</v>
      </c>
      <c r="K60" s="143">
        <v>4295000</v>
      </c>
      <c r="L60" s="141">
        <v>319620</v>
      </c>
      <c r="M60" s="141">
        <f t="shared" si="8"/>
        <v>0</v>
      </c>
      <c r="N60" s="143">
        <v>0</v>
      </c>
      <c r="O60" s="144">
        <v>0</v>
      </c>
      <c r="P60" s="143"/>
      <c r="Q60" s="141">
        <v>6800000</v>
      </c>
      <c r="R60" s="141">
        <f t="shared" si="7"/>
        <v>4902000</v>
      </c>
      <c r="S60" s="145">
        <v>4902000</v>
      </c>
      <c r="T60" s="143">
        <v>0</v>
      </c>
      <c r="U60" s="146"/>
      <c r="V60" s="141">
        <v>8776000</v>
      </c>
      <c r="W60" s="147">
        <f t="shared" si="4"/>
        <v>195380000</v>
      </c>
      <c r="X60" s="147">
        <f t="shared" si="5"/>
        <v>25276620</v>
      </c>
      <c r="Y60" s="95" t="s">
        <v>286</v>
      </c>
      <c r="Z60" s="96" t="s">
        <v>55</v>
      </c>
      <c r="AA60" s="94" t="s">
        <v>287</v>
      </c>
    </row>
    <row r="61" spans="1:27" ht="21" customHeight="1">
      <c r="A61" s="139">
        <v>48</v>
      </c>
      <c r="B61" s="140" t="s">
        <v>56</v>
      </c>
      <c r="C61" s="141">
        <f t="shared" si="1"/>
        <v>359684880</v>
      </c>
      <c r="D61" s="141">
        <f t="shared" si="2"/>
        <v>345697880</v>
      </c>
      <c r="E61" s="141">
        <v>325633000</v>
      </c>
      <c r="F61" s="142">
        <v>500000</v>
      </c>
      <c r="G61" s="141">
        <f t="shared" si="3"/>
        <v>19564880</v>
      </c>
      <c r="H61" s="141">
        <v>519000</v>
      </c>
      <c r="I61" s="141">
        <f t="shared" si="6"/>
        <v>8538000</v>
      </c>
      <c r="J61" s="143">
        <v>0</v>
      </c>
      <c r="K61" s="143">
        <v>8538000</v>
      </c>
      <c r="L61" s="141">
        <v>635880</v>
      </c>
      <c r="M61" s="141">
        <f t="shared" si="8"/>
        <v>0</v>
      </c>
      <c r="N61" s="143">
        <v>0</v>
      </c>
      <c r="O61" s="144">
        <v>0</v>
      </c>
      <c r="P61" s="143"/>
      <c r="Q61" s="141">
        <v>2000000</v>
      </c>
      <c r="R61" s="141">
        <f t="shared" si="7"/>
        <v>7872000</v>
      </c>
      <c r="S61" s="145">
        <v>7872000</v>
      </c>
      <c r="T61" s="143">
        <v>0</v>
      </c>
      <c r="U61" s="146"/>
      <c r="V61" s="141">
        <v>13987000</v>
      </c>
      <c r="W61" s="147">
        <f t="shared" si="4"/>
        <v>326133000</v>
      </c>
      <c r="X61" s="147">
        <f t="shared" si="5"/>
        <v>33551880</v>
      </c>
      <c r="Y61" s="98" t="s">
        <v>288</v>
      </c>
      <c r="Z61" s="96" t="s">
        <v>56</v>
      </c>
      <c r="AA61" s="94" t="s">
        <v>289</v>
      </c>
    </row>
    <row r="62" spans="1:27" ht="21" customHeight="1">
      <c r="A62" s="139">
        <v>49</v>
      </c>
      <c r="B62" s="140" t="s">
        <v>57</v>
      </c>
      <c r="C62" s="141">
        <f t="shared" si="1"/>
        <v>288232580</v>
      </c>
      <c r="D62" s="141">
        <f t="shared" si="2"/>
        <v>276822580</v>
      </c>
      <c r="E62" s="141">
        <v>250791000</v>
      </c>
      <c r="F62" s="142">
        <v>1131000</v>
      </c>
      <c r="G62" s="141">
        <f t="shared" si="3"/>
        <v>24900580</v>
      </c>
      <c r="H62" s="141">
        <v>327000</v>
      </c>
      <c r="I62" s="141">
        <f t="shared" si="6"/>
        <v>6764000</v>
      </c>
      <c r="J62" s="143">
        <v>0</v>
      </c>
      <c r="K62" s="143">
        <v>6764000</v>
      </c>
      <c r="L62" s="141">
        <v>503580</v>
      </c>
      <c r="M62" s="141">
        <f t="shared" si="8"/>
        <v>4965000</v>
      </c>
      <c r="N62" s="143">
        <v>0</v>
      </c>
      <c r="O62" s="144">
        <v>975000</v>
      </c>
      <c r="P62" s="143">
        <v>3989999.9999999995</v>
      </c>
      <c r="Q62" s="141">
        <v>5500000</v>
      </c>
      <c r="R62" s="141">
        <f t="shared" si="7"/>
        <v>6841000</v>
      </c>
      <c r="S62" s="145">
        <v>6341000</v>
      </c>
      <c r="T62" s="143">
        <v>500000</v>
      </c>
      <c r="U62" s="146"/>
      <c r="V62" s="141">
        <v>11410000</v>
      </c>
      <c r="W62" s="147">
        <f t="shared" si="4"/>
        <v>251922000</v>
      </c>
      <c r="X62" s="147">
        <f t="shared" si="5"/>
        <v>36310580</v>
      </c>
      <c r="Y62" s="95" t="s">
        <v>290</v>
      </c>
      <c r="Z62" s="96" t="s">
        <v>57</v>
      </c>
      <c r="AA62" s="94" t="s">
        <v>291</v>
      </c>
    </row>
    <row r="63" spans="1:27" ht="21" customHeight="1">
      <c r="A63" s="139">
        <v>50</v>
      </c>
      <c r="B63" s="140" t="s">
        <v>292</v>
      </c>
      <c r="C63" s="141">
        <f t="shared" si="1"/>
        <v>204462620</v>
      </c>
      <c r="D63" s="141">
        <f t="shared" si="2"/>
        <v>195885620</v>
      </c>
      <c r="E63" s="141">
        <v>167577000</v>
      </c>
      <c r="F63" s="142">
        <v>1387000</v>
      </c>
      <c r="G63" s="141">
        <f t="shared" si="3"/>
        <v>26921620</v>
      </c>
      <c r="H63" s="141">
        <v>462000</v>
      </c>
      <c r="I63" s="141">
        <f t="shared" si="6"/>
        <v>4577000</v>
      </c>
      <c r="J63" s="143">
        <v>0</v>
      </c>
      <c r="K63" s="143">
        <v>4577000</v>
      </c>
      <c r="L63" s="141">
        <v>340620</v>
      </c>
      <c r="M63" s="141">
        <f t="shared" si="8"/>
        <v>7000000</v>
      </c>
      <c r="N63" s="143">
        <v>0</v>
      </c>
      <c r="O63" s="144">
        <v>7000000</v>
      </c>
      <c r="P63" s="143"/>
      <c r="Q63" s="141">
        <v>10000000</v>
      </c>
      <c r="R63" s="141">
        <f t="shared" si="7"/>
        <v>4542000</v>
      </c>
      <c r="S63" s="145">
        <v>4542000</v>
      </c>
      <c r="T63" s="143">
        <v>0</v>
      </c>
      <c r="U63" s="146"/>
      <c r="V63" s="141">
        <v>8577000</v>
      </c>
      <c r="W63" s="147">
        <f t="shared" si="4"/>
        <v>168964000</v>
      </c>
      <c r="X63" s="147">
        <f t="shared" si="5"/>
        <v>35498620</v>
      </c>
      <c r="Y63" s="95" t="s">
        <v>293</v>
      </c>
      <c r="Z63" s="96" t="s">
        <v>292</v>
      </c>
      <c r="AA63" s="94" t="s">
        <v>294</v>
      </c>
    </row>
    <row r="64" spans="1:27" ht="21" customHeight="1">
      <c r="A64" s="139">
        <v>51</v>
      </c>
      <c r="B64" s="148" t="s">
        <v>58</v>
      </c>
      <c r="C64" s="141">
        <f t="shared" si="1"/>
        <v>475537180</v>
      </c>
      <c r="D64" s="141">
        <f t="shared" si="2"/>
        <v>445539180</v>
      </c>
      <c r="E64" s="141">
        <v>405799000</v>
      </c>
      <c r="F64" s="142">
        <v>4275000</v>
      </c>
      <c r="G64" s="141">
        <f t="shared" si="3"/>
        <v>35465180</v>
      </c>
      <c r="H64" s="141">
        <v>1175000</v>
      </c>
      <c r="I64" s="141">
        <f t="shared" si="6"/>
        <v>11727000</v>
      </c>
      <c r="J64" s="143">
        <v>0</v>
      </c>
      <c r="K64" s="143">
        <v>11727000</v>
      </c>
      <c r="L64" s="141">
        <v>873180</v>
      </c>
      <c r="M64" s="141">
        <f t="shared" si="8"/>
        <v>0</v>
      </c>
      <c r="N64" s="143">
        <v>0</v>
      </c>
      <c r="O64" s="144">
        <v>0</v>
      </c>
      <c r="P64" s="143"/>
      <c r="Q64" s="141">
        <v>13500000</v>
      </c>
      <c r="R64" s="141">
        <f t="shared" si="7"/>
        <v>8190000</v>
      </c>
      <c r="S64" s="145">
        <v>8190000</v>
      </c>
      <c r="T64" s="143">
        <v>0</v>
      </c>
      <c r="U64" s="146"/>
      <c r="V64" s="141">
        <v>29998000</v>
      </c>
      <c r="W64" s="147">
        <f t="shared" si="4"/>
        <v>410074000</v>
      </c>
      <c r="X64" s="147">
        <f t="shared" si="5"/>
        <v>65463180</v>
      </c>
      <c r="Y64" s="95" t="s">
        <v>295</v>
      </c>
      <c r="Z64" s="97" t="s">
        <v>58</v>
      </c>
      <c r="AA64" s="94" t="s">
        <v>296</v>
      </c>
    </row>
    <row r="65" spans="1:27" ht="21" customHeight="1">
      <c r="A65" s="139">
        <v>52</v>
      </c>
      <c r="B65" s="140" t="s">
        <v>59</v>
      </c>
      <c r="C65" s="141">
        <f t="shared" si="1"/>
        <v>274955400</v>
      </c>
      <c r="D65" s="141">
        <f t="shared" si="2"/>
        <v>257967400</v>
      </c>
      <c r="E65" s="141">
        <v>240370000</v>
      </c>
      <c r="F65" s="142">
        <v>1079000</v>
      </c>
      <c r="G65" s="141">
        <f t="shared" si="3"/>
        <v>16518400</v>
      </c>
      <c r="H65" s="141">
        <v>1434000</v>
      </c>
      <c r="I65" s="141">
        <f t="shared" si="6"/>
        <v>5471000</v>
      </c>
      <c r="J65" s="143">
        <v>0</v>
      </c>
      <c r="K65" s="143">
        <v>5471000</v>
      </c>
      <c r="L65" s="141">
        <v>407400</v>
      </c>
      <c r="M65" s="141">
        <f t="shared" si="8"/>
        <v>0</v>
      </c>
      <c r="N65" s="143">
        <v>0</v>
      </c>
      <c r="O65" s="144">
        <v>0</v>
      </c>
      <c r="P65" s="143"/>
      <c r="Q65" s="141">
        <v>2000000</v>
      </c>
      <c r="R65" s="141">
        <f t="shared" si="7"/>
        <v>7206000</v>
      </c>
      <c r="S65" s="145">
        <v>6706000</v>
      </c>
      <c r="T65" s="143">
        <v>500000</v>
      </c>
      <c r="U65" s="146"/>
      <c r="V65" s="141">
        <v>16988000</v>
      </c>
      <c r="W65" s="147">
        <f t="shared" si="4"/>
        <v>241449000</v>
      </c>
      <c r="X65" s="147">
        <f t="shared" si="5"/>
        <v>33506400</v>
      </c>
      <c r="Y65" s="95" t="s">
        <v>297</v>
      </c>
      <c r="Z65" s="96" t="s">
        <v>59</v>
      </c>
      <c r="AA65" s="94" t="s">
        <v>298</v>
      </c>
    </row>
    <row r="66" spans="1:27" ht="21" customHeight="1">
      <c r="A66" s="139">
        <v>53</v>
      </c>
      <c r="B66" s="148" t="s">
        <v>60</v>
      </c>
      <c r="C66" s="141">
        <f t="shared" si="1"/>
        <v>212100140</v>
      </c>
      <c r="D66" s="141">
        <f t="shared" si="2"/>
        <v>203320140</v>
      </c>
      <c r="E66" s="141">
        <v>170232000</v>
      </c>
      <c r="F66" s="142">
        <v>2752000</v>
      </c>
      <c r="G66" s="141">
        <f t="shared" si="3"/>
        <v>30336140</v>
      </c>
      <c r="H66" s="141">
        <v>1038000</v>
      </c>
      <c r="I66" s="141">
        <f t="shared" si="6"/>
        <v>4888000</v>
      </c>
      <c r="J66" s="143">
        <v>0</v>
      </c>
      <c r="K66" s="143">
        <v>4888000</v>
      </c>
      <c r="L66" s="141">
        <v>364140</v>
      </c>
      <c r="M66" s="141">
        <f t="shared" si="8"/>
        <v>0</v>
      </c>
      <c r="N66" s="143">
        <v>0</v>
      </c>
      <c r="O66" s="144">
        <v>0</v>
      </c>
      <c r="P66" s="143"/>
      <c r="Q66" s="141">
        <v>17500000</v>
      </c>
      <c r="R66" s="141">
        <f t="shared" si="7"/>
        <v>6546000</v>
      </c>
      <c r="S66" s="145">
        <v>6046000</v>
      </c>
      <c r="T66" s="143">
        <v>500000</v>
      </c>
      <c r="U66" s="146"/>
      <c r="V66" s="141">
        <v>8780000</v>
      </c>
      <c r="W66" s="147">
        <f t="shared" si="4"/>
        <v>172984000</v>
      </c>
      <c r="X66" s="147">
        <f t="shared" si="5"/>
        <v>39116140</v>
      </c>
      <c r="Y66" s="95" t="s">
        <v>299</v>
      </c>
      <c r="Z66" s="97" t="s">
        <v>60</v>
      </c>
      <c r="AA66" s="94" t="s">
        <v>300</v>
      </c>
    </row>
    <row r="67" spans="1:27" ht="21" customHeight="1">
      <c r="A67" s="139">
        <v>54</v>
      </c>
      <c r="B67" s="140" t="s">
        <v>61</v>
      </c>
      <c r="C67" s="141">
        <f t="shared" si="1"/>
        <v>576733960</v>
      </c>
      <c r="D67" s="141">
        <f t="shared" si="2"/>
        <v>541182960</v>
      </c>
      <c r="E67" s="141">
        <v>504271000</v>
      </c>
      <c r="F67" s="142">
        <v>2607000</v>
      </c>
      <c r="G67" s="141">
        <f t="shared" si="3"/>
        <v>34304960</v>
      </c>
      <c r="H67" s="141">
        <v>2528000</v>
      </c>
      <c r="I67" s="141">
        <f t="shared" si="6"/>
        <v>11214000</v>
      </c>
      <c r="J67" s="143">
        <v>0</v>
      </c>
      <c r="K67" s="143">
        <v>11214000</v>
      </c>
      <c r="L67" s="141">
        <v>834960</v>
      </c>
      <c r="M67" s="141">
        <f t="shared" si="8"/>
        <v>0</v>
      </c>
      <c r="N67" s="143">
        <v>0</v>
      </c>
      <c r="O67" s="144">
        <v>0</v>
      </c>
      <c r="P67" s="143"/>
      <c r="Q67" s="141">
        <v>11500000</v>
      </c>
      <c r="R67" s="141">
        <f t="shared" si="7"/>
        <v>8228000</v>
      </c>
      <c r="S67" s="145">
        <v>8228000</v>
      </c>
      <c r="T67" s="143">
        <v>0</v>
      </c>
      <c r="U67" s="146"/>
      <c r="V67" s="141">
        <v>35551000</v>
      </c>
      <c r="W67" s="147">
        <f t="shared" si="4"/>
        <v>506878000</v>
      </c>
      <c r="X67" s="147">
        <f t="shared" si="5"/>
        <v>69855960</v>
      </c>
      <c r="Y67" s="95" t="s">
        <v>301</v>
      </c>
      <c r="Z67" s="96" t="s">
        <v>61</v>
      </c>
      <c r="AA67" s="94" t="s">
        <v>302</v>
      </c>
    </row>
    <row r="68" spans="1:27" ht="21" customHeight="1">
      <c r="A68" s="139">
        <v>55</v>
      </c>
      <c r="B68" s="140" t="s">
        <v>10</v>
      </c>
      <c r="C68" s="141">
        <f t="shared" si="1"/>
        <v>272864280</v>
      </c>
      <c r="D68" s="141">
        <f t="shared" si="2"/>
        <v>256324280</v>
      </c>
      <c r="E68" s="141">
        <v>230940000</v>
      </c>
      <c r="F68" s="142">
        <v>1220000</v>
      </c>
      <c r="G68" s="141">
        <f t="shared" si="3"/>
        <v>24164280</v>
      </c>
      <c r="H68" s="141">
        <v>1212000</v>
      </c>
      <c r="I68" s="141">
        <f t="shared" si="6"/>
        <v>5834000</v>
      </c>
      <c r="J68" s="143">
        <v>0</v>
      </c>
      <c r="K68" s="143">
        <v>5834000</v>
      </c>
      <c r="L68" s="141">
        <v>434280</v>
      </c>
      <c r="M68" s="141">
        <f t="shared" si="8"/>
        <v>0</v>
      </c>
      <c r="N68" s="143">
        <v>0</v>
      </c>
      <c r="O68" s="144">
        <v>0</v>
      </c>
      <c r="P68" s="143"/>
      <c r="Q68" s="141">
        <v>11700000</v>
      </c>
      <c r="R68" s="141">
        <f t="shared" si="7"/>
        <v>4984000</v>
      </c>
      <c r="S68" s="145">
        <v>4884000</v>
      </c>
      <c r="T68" s="143">
        <v>100000</v>
      </c>
      <c r="U68" s="146"/>
      <c r="V68" s="141">
        <v>16540000</v>
      </c>
      <c r="W68" s="147">
        <f t="shared" si="4"/>
        <v>232160000</v>
      </c>
      <c r="X68" s="147">
        <f t="shared" si="5"/>
        <v>40704280</v>
      </c>
      <c r="Y68" s="95" t="s">
        <v>303</v>
      </c>
      <c r="Z68" s="96" t="s">
        <v>10</v>
      </c>
      <c r="AA68" s="94" t="s">
        <v>173</v>
      </c>
    </row>
    <row r="69" spans="1:27" ht="21" customHeight="1">
      <c r="A69" s="139">
        <v>56</v>
      </c>
      <c r="B69" s="140" t="s">
        <v>62</v>
      </c>
      <c r="C69" s="141">
        <f t="shared" si="1"/>
        <v>602097200</v>
      </c>
      <c r="D69" s="141">
        <f t="shared" si="2"/>
        <v>565233200</v>
      </c>
      <c r="E69" s="141">
        <v>531268000</v>
      </c>
      <c r="F69" s="142">
        <v>5482000</v>
      </c>
      <c r="G69" s="141">
        <f t="shared" si="3"/>
        <v>28483200</v>
      </c>
      <c r="H69" s="141">
        <v>1294000</v>
      </c>
      <c r="I69" s="141">
        <f t="shared" si="6"/>
        <v>14157000</v>
      </c>
      <c r="J69" s="143">
        <v>0</v>
      </c>
      <c r="K69" s="143">
        <v>14157000</v>
      </c>
      <c r="L69" s="141">
        <v>1054200</v>
      </c>
      <c r="M69" s="141">
        <f t="shared" si="8"/>
        <v>1800000</v>
      </c>
      <c r="N69" s="143">
        <v>0</v>
      </c>
      <c r="O69" s="144">
        <v>1800000</v>
      </c>
      <c r="P69" s="143"/>
      <c r="Q69" s="141">
        <v>2000000</v>
      </c>
      <c r="R69" s="141">
        <f t="shared" si="7"/>
        <v>8178000</v>
      </c>
      <c r="S69" s="145">
        <v>7678000</v>
      </c>
      <c r="T69" s="143">
        <v>500000</v>
      </c>
      <c r="U69" s="146"/>
      <c r="V69" s="141">
        <v>36864000</v>
      </c>
      <c r="W69" s="147">
        <f t="shared" si="4"/>
        <v>536750000</v>
      </c>
      <c r="X69" s="147">
        <f t="shared" si="5"/>
        <v>65347200</v>
      </c>
      <c r="Y69" s="95" t="s">
        <v>304</v>
      </c>
      <c r="Z69" s="96" t="s">
        <v>62</v>
      </c>
      <c r="AA69" s="94" t="s">
        <v>305</v>
      </c>
    </row>
    <row r="70" spans="1:27" ht="21" customHeight="1">
      <c r="A70" s="139">
        <v>57</v>
      </c>
      <c r="B70" s="140" t="s">
        <v>63</v>
      </c>
      <c r="C70" s="141">
        <f t="shared" si="1"/>
        <v>287281500</v>
      </c>
      <c r="D70" s="141">
        <f t="shared" si="2"/>
        <v>271035500</v>
      </c>
      <c r="E70" s="141">
        <v>250173000</v>
      </c>
      <c r="F70" s="142">
        <v>1111000</v>
      </c>
      <c r="G70" s="141">
        <f t="shared" si="3"/>
        <v>19751500</v>
      </c>
      <c r="H70" s="141">
        <v>559000</v>
      </c>
      <c r="I70" s="141">
        <f t="shared" si="6"/>
        <v>7475000</v>
      </c>
      <c r="J70" s="143">
        <v>0</v>
      </c>
      <c r="K70" s="143">
        <v>7475000</v>
      </c>
      <c r="L70" s="141">
        <v>556500</v>
      </c>
      <c r="M70" s="141">
        <f t="shared" si="8"/>
        <v>1800000</v>
      </c>
      <c r="N70" s="143">
        <v>0</v>
      </c>
      <c r="O70" s="144">
        <v>1800000</v>
      </c>
      <c r="P70" s="143"/>
      <c r="Q70" s="141">
        <v>2000000</v>
      </c>
      <c r="R70" s="141">
        <f t="shared" si="7"/>
        <v>7361000</v>
      </c>
      <c r="S70" s="145">
        <v>7361000</v>
      </c>
      <c r="T70" s="143">
        <v>0</v>
      </c>
      <c r="U70" s="146"/>
      <c r="V70" s="141">
        <v>16246000</v>
      </c>
      <c r="W70" s="147">
        <f t="shared" si="4"/>
        <v>251284000</v>
      </c>
      <c r="X70" s="147">
        <f t="shared" si="5"/>
        <v>35997500</v>
      </c>
      <c r="Y70" s="95" t="s">
        <v>306</v>
      </c>
      <c r="Z70" s="96" t="s">
        <v>63</v>
      </c>
      <c r="AA70" s="94" t="s">
        <v>307</v>
      </c>
    </row>
    <row r="71" spans="1:27" ht="21" customHeight="1">
      <c r="A71" s="139">
        <v>58</v>
      </c>
      <c r="B71" s="140" t="s">
        <v>64</v>
      </c>
      <c r="C71" s="141">
        <f t="shared" si="1"/>
        <v>171219300</v>
      </c>
      <c r="D71" s="141">
        <f t="shared" si="2"/>
        <v>163575300</v>
      </c>
      <c r="E71" s="141">
        <v>141757000</v>
      </c>
      <c r="F71" s="142">
        <v>1103000</v>
      </c>
      <c r="G71" s="141">
        <f t="shared" si="3"/>
        <v>20715300</v>
      </c>
      <c r="H71" s="141">
        <v>1118000</v>
      </c>
      <c r="I71" s="141">
        <f t="shared" si="6"/>
        <v>4035000</v>
      </c>
      <c r="J71" s="143">
        <v>0</v>
      </c>
      <c r="K71" s="143">
        <v>4035000</v>
      </c>
      <c r="L71" s="141">
        <v>300300</v>
      </c>
      <c r="M71" s="141">
        <f t="shared" si="8"/>
        <v>0</v>
      </c>
      <c r="N71" s="143">
        <v>0</v>
      </c>
      <c r="O71" s="144">
        <v>0</v>
      </c>
      <c r="P71" s="143"/>
      <c r="Q71" s="141">
        <v>11500000</v>
      </c>
      <c r="R71" s="141">
        <f t="shared" si="7"/>
        <v>3762000</v>
      </c>
      <c r="S71" s="145">
        <v>3262000</v>
      </c>
      <c r="T71" s="143">
        <v>500000</v>
      </c>
      <c r="U71" s="146"/>
      <c r="V71" s="141">
        <v>7644000</v>
      </c>
      <c r="W71" s="147">
        <f t="shared" si="4"/>
        <v>142860000</v>
      </c>
      <c r="X71" s="147">
        <f t="shared" si="5"/>
        <v>28359300</v>
      </c>
      <c r="Y71" s="98" t="s">
        <v>308</v>
      </c>
      <c r="Z71" s="96" t="s">
        <v>64</v>
      </c>
      <c r="AA71" s="94" t="s">
        <v>180</v>
      </c>
    </row>
    <row r="72" spans="1:27" ht="21" customHeight="1">
      <c r="A72" s="139">
        <v>59</v>
      </c>
      <c r="B72" s="140" t="s">
        <v>15</v>
      </c>
      <c r="C72" s="141">
        <f t="shared" si="1"/>
        <v>190133220</v>
      </c>
      <c r="D72" s="141">
        <f t="shared" si="2"/>
        <v>178387220</v>
      </c>
      <c r="E72" s="141">
        <v>161084000</v>
      </c>
      <c r="F72" s="142">
        <v>706000</v>
      </c>
      <c r="G72" s="141">
        <f t="shared" si="3"/>
        <v>16597220</v>
      </c>
      <c r="H72" s="141">
        <v>287000</v>
      </c>
      <c r="I72" s="141">
        <f t="shared" si="6"/>
        <v>4179000</v>
      </c>
      <c r="J72" s="143">
        <v>0</v>
      </c>
      <c r="K72" s="143">
        <v>4179000</v>
      </c>
      <c r="L72" s="141">
        <v>311220</v>
      </c>
      <c r="M72" s="141">
        <f t="shared" si="8"/>
        <v>0</v>
      </c>
      <c r="N72" s="143">
        <v>0</v>
      </c>
      <c r="O72" s="144">
        <v>0</v>
      </c>
      <c r="P72" s="143"/>
      <c r="Q72" s="141">
        <v>8025000</v>
      </c>
      <c r="R72" s="141">
        <f t="shared" si="7"/>
        <v>3795000</v>
      </c>
      <c r="S72" s="145">
        <v>3695000</v>
      </c>
      <c r="T72" s="143">
        <v>100000</v>
      </c>
      <c r="U72" s="146"/>
      <c r="V72" s="141">
        <v>11746000</v>
      </c>
      <c r="W72" s="147">
        <f t="shared" si="4"/>
        <v>161790000</v>
      </c>
      <c r="X72" s="147">
        <f t="shared" si="5"/>
        <v>28343220</v>
      </c>
      <c r="Y72" s="95" t="s">
        <v>309</v>
      </c>
      <c r="Z72" s="96" t="s">
        <v>15</v>
      </c>
      <c r="AA72" s="94" t="s">
        <v>310</v>
      </c>
    </row>
    <row r="73" spans="1:27" ht="21" customHeight="1">
      <c r="A73" s="139">
        <v>60</v>
      </c>
      <c r="B73" s="140" t="s">
        <v>65</v>
      </c>
      <c r="C73" s="141">
        <f t="shared" si="1"/>
        <v>323148460</v>
      </c>
      <c r="D73" s="141">
        <f t="shared" si="2"/>
        <v>302771460</v>
      </c>
      <c r="E73" s="141">
        <v>280101000</v>
      </c>
      <c r="F73" s="142">
        <v>910000</v>
      </c>
      <c r="G73" s="141">
        <f t="shared" si="3"/>
        <v>21760460</v>
      </c>
      <c r="H73" s="141">
        <v>719000</v>
      </c>
      <c r="I73" s="141">
        <f t="shared" si="6"/>
        <v>6840000</v>
      </c>
      <c r="J73" s="143">
        <v>0</v>
      </c>
      <c r="K73" s="143">
        <v>6840000</v>
      </c>
      <c r="L73" s="141">
        <v>509460</v>
      </c>
      <c r="M73" s="141">
        <f t="shared" si="8"/>
        <v>0</v>
      </c>
      <c r="N73" s="143">
        <v>0</v>
      </c>
      <c r="O73" s="144">
        <v>0</v>
      </c>
      <c r="P73" s="143"/>
      <c r="Q73" s="141">
        <v>8000000</v>
      </c>
      <c r="R73" s="141">
        <f t="shared" si="7"/>
        <v>5692000</v>
      </c>
      <c r="S73" s="145">
        <v>5592000</v>
      </c>
      <c r="T73" s="143">
        <v>100000</v>
      </c>
      <c r="U73" s="146"/>
      <c r="V73" s="141">
        <v>20377000</v>
      </c>
      <c r="W73" s="147">
        <f t="shared" si="4"/>
        <v>281011000</v>
      </c>
      <c r="X73" s="147">
        <f t="shared" si="5"/>
        <v>42137460</v>
      </c>
      <c r="Y73" s="95" t="s">
        <v>311</v>
      </c>
      <c r="Z73" s="96" t="s">
        <v>65</v>
      </c>
      <c r="AA73" s="94" t="s">
        <v>312</v>
      </c>
    </row>
    <row r="74" spans="1:27" ht="21" customHeight="1">
      <c r="A74" s="139">
        <v>61</v>
      </c>
      <c r="B74" s="140" t="s">
        <v>66</v>
      </c>
      <c r="C74" s="141">
        <f t="shared" si="1"/>
        <v>303823860</v>
      </c>
      <c r="D74" s="141">
        <f t="shared" si="2"/>
        <v>290402860</v>
      </c>
      <c r="E74" s="141">
        <v>261620000</v>
      </c>
      <c r="F74" s="142">
        <v>3065000</v>
      </c>
      <c r="G74" s="141">
        <f t="shared" si="3"/>
        <v>25717860</v>
      </c>
      <c r="H74" s="141">
        <v>750000</v>
      </c>
      <c r="I74" s="141">
        <f t="shared" si="6"/>
        <v>7237000</v>
      </c>
      <c r="J74" s="143">
        <v>0</v>
      </c>
      <c r="K74" s="143">
        <v>7237000</v>
      </c>
      <c r="L74" s="141">
        <v>538860</v>
      </c>
      <c r="M74" s="141">
        <f t="shared" si="8"/>
        <v>0</v>
      </c>
      <c r="N74" s="143">
        <v>0</v>
      </c>
      <c r="O74" s="144">
        <v>0</v>
      </c>
      <c r="P74" s="143"/>
      <c r="Q74" s="141">
        <v>11000000</v>
      </c>
      <c r="R74" s="141">
        <f t="shared" si="7"/>
        <v>6192000</v>
      </c>
      <c r="S74" s="145">
        <v>6192000</v>
      </c>
      <c r="T74" s="143">
        <v>0</v>
      </c>
      <c r="U74" s="146"/>
      <c r="V74" s="141">
        <v>13421000</v>
      </c>
      <c r="W74" s="147">
        <f t="shared" si="4"/>
        <v>264685000</v>
      </c>
      <c r="X74" s="147">
        <f t="shared" si="5"/>
        <v>39138860</v>
      </c>
      <c r="Y74" s="95" t="s">
        <v>313</v>
      </c>
      <c r="Z74" s="96" t="s">
        <v>66</v>
      </c>
      <c r="AA74" s="94" t="s">
        <v>314</v>
      </c>
    </row>
    <row r="75" spans="1:27" ht="21" customHeight="1">
      <c r="A75" s="139">
        <v>62</v>
      </c>
      <c r="B75" s="140" t="s">
        <v>67</v>
      </c>
      <c r="C75" s="141">
        <f t="shared" si="1"/>
        <v>254877980</v>
      </c>
      <c r="D75" s="141">
        <f t="shared" si="2"/>
        <v>237422980</v>
      </c>
      <c r="E75" s="141">
        <v>220247000</v>
      </c>
      <c r="F75" s="142">
        <v>3274000</v>
      </c>
      <c r="G75" s="141">
        <f t="shared" si="3"/>
        <v>13901980</v>
      </c>
      <c r="H75" s="141">
        <v>263000</v>
      </c>
      <c r="I75" s="141">
        <f t="shared" si="6"/>
        <v>6876000</v>
      </c>
      <c r="J75" s="143">
        <v>0</v>
      </c>
      <c r="K75" s="143">
        <v>6876000</v>
      </c>
      <c r="L75" s="141">
        <v>511980</v>
      </c>
      <c r="M75" s="141">
        <f t="shared" si="8"/>
        <v>0</v>
      </c>
      <c r="N75" s="143">
        <v>0</v>
      </c>
      <c r="O75" s="144">
        <v>0</v>
      </c>
      <c r="P75" s="143"/>
      <c r="Q75" s="141">
        <v>1500000</v>
      </c>
      <c r="R75" s="141">
        <f t="shared" si="7"/>
        <v>4751000</v>
      </c>
      <c r="S75" s="145">
        <v>4451000</v>
      </c>
      <c r="T75" s="143">
        <v>300000</v>
      </c>
      <c r="U75" s="146"/>
      <c r="V75" s="141">
        <v>17455000</v>
      </c>
      <c r="W75" s="147">
        <f t="shared" si="4"/>
        <v>223521000</v>
      </c>
      <c r="X75" s="147">
        <f t="shared" si="5"/>
        <v>31356980</v>
      </c>
      <c r="Y75" s="95" t="s">
        <v>315</v>
      </c>
      <c r="Z75" s="96" t="s">
        <v>67</v>
      </c>
      <c r="AA75" s="94" t="s">
        <v>316</v>
      </c>
    </row>
    <row r="76" spans="1:27" ht="18" customHeight="1">
      <c r="A76" s="139">
        <v>63</v>
      </c>
      <c r="B76" s="140" t="s">
        <v>68</v>
      </c>
      <c r="C76" s="141">
        <f t="shared" si="1"/>
        <v>475157580</v>
      </c>
      <c r="D76" s="141">
        <f t="shared" si="2"/>
        <v>453508580</v>
      </c>
      <c r="E76" s="141">
        <v>420728000</v>
      </c>
      <c r="F76" s="142">
        <v>5010000</v>
      </c>
      <c r="G76" s="141">
        <f t="shared" si="3"/>
        <v>27770580</v>
      </c>
      <c r="H76" s="141">
        <v>1151000</v>
      </c>
      <c r="I76" s="141">
        <f>SUM(J76:K76)</f>
        <v>11557000</v>
      </c>
      <c r="J76" s="143">
        <v>0</v>
      </c>
      <c r="K76" s="143">
        <v>11557000</v>
      </c>
      <c r="L76" s="141">
        <v>860580</v>
      </c>
      <c r="M76" s="141">
        <f t="shared" si="8"/>
        <v>0</v>
      </c>
      <c r="N76" s="143"/>
      <c r="O76" s="144">
        <v>0</v>
      </c>
      <c r="P76" s="143"/>
      <c r="Q76" s="141">
        <v>7500000</v>
      </c>
      <c r="R76" s="141">
        <f t="shared" si="7"/>
        <v>6702000</v>
      </c>
      <c r="S76" s="145">
        <v>6002000</v>
      </c>
      <c r="T76" s="143">
        <v>700000</v>
      </c>
      <c r="U76" s="146"/>
      <c r="V76" s="141">
        <v>21649000</v>
      </c>
      <c r="W76" s="147">
        <f t="shared" si="4"/>
        <v>425738000</v>
      </c>
      <c r="X76" s="147">
        <f t="shared" si="5"/>
        <v>49419580</v>
      </c>
      <c r="Y76" s="99" t="s">
        <v>317</v>
      </c>
      <c r="Z76" s="96" t="s">
        <v>68</v>
      </c>
      <c r="AA76" s="94" t="s">
        <v>318</v>
      </c>
    </row>
    <row r="77" spans="1:27">
      <c r="A77" s="149">
        <v>64</v>
      </c>
      <c r="B77" s="150" t="s">
        <v>69</v>
      </c>
      <c r="C77" s="151">
        <f t="shared" si="1"/>
        <v>95184980</v>
      </c>
      <c r="D77" s="151">
        <f t="shared" si="2"/>
        <v>95184980</v>
      </c>
      <c r="E77" s="151">
        <v>30000000</v>
      </c>
      <c r="F77" s="152"/>
      <c r="G77" s="151">
        <f t="shared" si="3"/>
        <v>65184980</v>
      </c>
      <c r="H77" s="151"/>
      <c r="I77" s="151">
        <v>0</v>
      </c>
      <c r="J77" s="153"/>
      <c r="K77" s="153"/>
      <c r="L77" s="151"/>
      <c r="M77" s="151">
        <f t="shared" si="8"/>
        <v>12961980</v>
      </c>
      <c r="N77" s="153"/>
      <c r="O77" s="153">
        <v>0</v>
      </c>
      <c r="P77" s="153">
        <v>12961980</v>
      </c>
      <c r="Q77" s="151">
        <v>0</v>
      </c>
      <c r="R77" s="151">
        <f>S77+T77</f>
        <v>22223000</v>
      </c>
      <c r="S77" s="154">
        <v>0</v>
      </c>
      <c r="T77" s="153">
        <v>22223000</v>
      </c>
      <c r="U77" s="153">
        <v>30000000</v>
      </c>
      <c r="V77" s="155">
        <v>0</v>
      </c>
      <c r="W77" s="156">
        <f t="shared" si="4"/>
        <v>30000000</v>
      </c>
      <c r="X77" s="156">
        <f t="shared" si="5"/>
        <v>65184980</v>
      </c>
      <c r="Y77" s="100" t="s">
        <v>319</v>
      </c>
      <c r="Z77" s="101" t="s">
        <v>69</v>
      </c>
      <c r="AA77" s="94" t="s">
        <v>156</v>
      </c>
    </row>
  </sheetData>
  <mergeCells count="35">
    <mergeCell ref="R11:T11"/>
    <mergeCell ref="W11:X11"/>
    <mergeCell ref="R12:T12"/>
    <mergeCell ref="W12:X12"/>
    <mergeCell ref="W13:X13"/>
    <mergeCell ref="A5:A9"/>
    <mergeCell ref="B5:B9"/>
    <mergeCell ref="C5:C9"/>
    <mergeCell ref="D5:L5"/>
    <mergeCell ref="M5:U5"/>
    <mergeCell ref="D6:D9"/>
    <mergeCell ref="E6:E9"/>
    <mergeCell ref="F6:F9"/>
    <mergeCell ref="G6:L6"/>
    <mergeCell ref="M6:U6"/>
    <mergeCell ref="G7:G9"/>
    <mergeCell ref="H7:H9"/>
    <mergeCell ref="I7:K8"/>
    <mergeCell ref="L7:L9"/>
    <mergeCell ref="M7:P8"/>
    <mergeCell ref="Q7:Q9"/>
    <mergeCell ref="C1:F1"/>
    <mergeCell ref="C2:L2"/>
    <mergeCell ref="J1:L1"/>
    <mergeCell ref="C3:L3"/>
    <mergeCell ref="K4:L4"/>
    <mergeCell ref="V5:V8"/>
    <mergeCell ref="W5:X6"/>
    <mergeCell ref="R7:T7"/>
    <mergeCell ref="U7:U9"/>
    <mergeCell ref="W7:W8"/>
    <mergeCell ref="X7:X8"/>
    <mergeCell ref="R8:R9"/>
    <mergeCell ref="S8:S9"/>
    <mergeCell ref="T8:T9"/>
  </mergeCells>
  <printOptions horizontalCentered="1"/>
  <pageMargins left="0.31496062992125984" right="0.11811023622047245" top="0.43307086614173229" bottom="0.55118110236220474" header="0.31496062992125984" footer="0.31496062992125984"/>
  <pageSetup paperSize="9" scale="85" orientation="landscape" r:id="rId1"/>
  <headerFooter>
    <oddFooter>&amp;CPage &amp;P&amp;R1. Cong khai DT2021-NCC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84"/>
  <sheetViews>
    <sheetView tabSelected="1" workbookViewId="0">
      <selection activeCell="D12" sqref="D12"/>
    </sheetView>
  </sheetViews>
  <sheetFormatPr defaultColWidth="9.109375" defaultRowHeight="18"/>
  <cols>
    <col min="1" max="1" width="6.33203125" style="2" customWidth="1"/>
    <col min="2" max="2" width="8" style="2" customWidth="1"/>
    <col min="3" max="3" width="45.44140625" style="3" customWidth="1"/>
    <col min="4" max="4" width="13.88671875" style="32" customWidth="1"/>
    <col min="5" max="5" width="13.88671875" style="4" customWidth="1"/>
    <col min="6" max="8" width="11.5546875" style="4" customWidth="1"/>
    <col min="9" max="48" width="13.88671875" style="4" customWidth="1"/>
    <col min="49" max="49" width="13.88671875" style="5" customWidth="1"/>
    <col min="50" max="54" width="13.88671875" style="3" customWidth="1"/>
    <col min="55" max="57" width="13.88671875" style="5" customWidth="1"/>
    <col min="58" max="59" width="13.88671875" style="6" customWidth="1"/>
    <col min="60" max="60" width="13.88671875" style="3" customWidth="1"/>
    <col min="61" max="16384" width="9.109375" style="3"/>
  </cols>
  <sheetData>
    <row r="1" spans="1:60">
      <c r="A1" s="1" t="s">
        <v>70</v>
      </c>
      <c r="F1" s="174" t="s">
        <v>404</v>
      </c>
      <c r="G1" s="174"/>
      <c r="H1" s="174"/>
      <c r="BB1" s="5"/>
      <c r="BD1" s="6"/>
      <c r="BE1" s="6"/>
      <c r="BG1" s="3"/>
    </row>
    <row r="2" spans="1:60" ht="45.6" customHeight="1">
      <c r="A2" s="198" t="s">
        <v>405</v>
      </c>
      <c r="B2" s="198"/>
      <c r="C2" s="198"/>
      <c r="D2" s="198"/>
      <c r="E2" s="198"/>
      <c r="F2" s="198"/>
      <c r="G2" s="198"/>
      <c r="H2" s="19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60" ht="16.8">
      <c r="A3" s="199" t="s">
        <v>418</v>
      </c>
      <c r="B3" s="199"/>
      <c r="C3" s="199"/>
      <c r="D3" s="199"/>
      <c r="E3" s="199"/>
      <c r="F3" s="199"/>
      <c r="G3" s="199"/>
      <c r="H3" s="19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60">
      <c r="A4" s="9"/>
      <c r="B4" s="9"/>
      <c r="C4" s="10"/>
      <c r="D4" s="160"/>
      <c r="E4" s="11"/>
      <c r="F4" s="194" t="s">
        <v>324</v>
      </c>
      <c r="G4" s="19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60" ht="21" customHeight="1">
      <c r="A5" s="184" t="s">
        <v>71</v>
      </c>
      <c r="B5" s="184" t="s">
        <v>72</v>
      </c>
      <c r="C5" s="196" t="s">
        <v>73</v>
      </c>
      <c r="D5" s="161" t="s">
        <v>406</v>
      </c>
      <c r="E5" s="161" t="s">
        <v>407</v>
      </c>
      <c r="F5" s="161" t="s">
        <v>74</v>
      </c>
      <c r="G5" s="161"/>
      <c r="H5" s="161"/>
      <c r="I5" s="161" t="s">
        <v>74</v>
      </c>
      <c r="J5" s="161"/>
      <c r="K5" s="161"/>
      <c r="L5" s="161"/>
      <c r="M5" s="161" t="s">
        <v>74</v>
      </c>
      <c r="N5" s="161"/>
      <c r="O5" s="161"/>
      <c r="P5" s="161"/>
      <c r="Q5" s="161" t="s">
        <v>74</v>
      </c>
      <c r="R5" s="161"/>
      <c r="S5" s="161"/>
      <c r="T5" s="161"/>
      <c r="U5" s="161" t="s">
        <v>74</v>
      </c>
      <c r="V5" s="161"/>
      <c r="W5" s="161"/>
      <c r="X5" s="161"/>
      <c r="Y5" s="161" t="s">
        <v>74</v>
      </c>
      <c r="Z5" s="161"/>
      <c r="AA5" s="161"/>
      <c r="AB5" s="161"/>
      <c r="AC5" s="161" t="s">
        <v>74</v>
      </c>
      <c r="AD5" s="161"/>
      <c r="AE5" s="161"/>
      <c r="AF5" s="161"/>
      <c r="AG5" s="161" t="s">
        <v>74</v>
      </c>
      <c r="AH5" s="161"/>
      <c r="AI5" s="161"/>
      <c r="AJ5" s="161"/>
      <c r="AK5" s="161" t="s">
        <v>74</v>
      </c>
      <c r="AL5" s="161"/>
      <c r="AM5" s="161"/>
      <c r="AN5" s="161"/>
      <c r="AO5" s="161" t="s">
        <v>74</v>
      </c>
      <c r="AP5" s="161"/>
      <c r="AQ5" s="161"/>
      <c r="AR5" s="161"/>
      <c r="AS5" s="161" t="s">
        <v>74</v>
      </c>
      <c r="AT5" s="161"/>
      <c r="AU5" s="161"/>
      <c r="AV5" s="161"/>
      <c r="AW5" s="161" t="s">
        <v>74</v>
      </c>
      <c r="AX5" s="161"/>
      <c r="AY5" s="161"/>
      <c r="AZ5" s="161"/>
      <c r="BA5" s="161" t="s">
        <v>74</v>
      </c>
      <c r="BB5" s="161"/>
      <c r="BC5" s="161"/>
      <c r="BD5" s="161"/>
      <c r="BE5" s="161" t="s">
        <v>74</v>
      </c>
      <c r="BF5" s="161"/>
      <c r="BG5" s="161"/>
      <c r="BH5" s="161"/>
    </row>
    <row r="6" spans="1:60" s="157" customFormat="1" ht="69">
      <c r="A6" s="195"/>
      <c r="B6" s="195"/>
      <c r="C6" s="197"/>
      <c r="D6" s="161"/>
      <c r="E6" s="161"/>
      <c r="F6" s="104" t="s">
        <v>344</v>
      </c>
      <c r="G6" s="104" t="s">
        <v>345</v>
      </c>
      <c r="H6" s="104" t="s">
        <v>346</v>
      </c>
      <c r="I6" s="104" t="s">
        <v>347</v>
      </c>
      <c r="J6" s="104" t="s">
        <v>348</v>
      </c>
      <c r="K6" s="104" t="s">
        <v>349</v>
      </c>
      <c r="L6" s="104" t="s">
        <v>350</v>
      </c>
      <c r="M6" s="104" t="s">
        <v>351</v>
      </c>
      <c r="N6" s="104" t="s">
        <v>352</v>
      </c>
      <c r="O6" s="104" t="s">
        <v>353</v>
      </c>
      <c r="P6" s="104" t="s">
        <v>354</v>
      </c>
      <c r="Q6" s="104" t="s">
        <v>355</v>
      </c>
      <c r="R6" s="104" t="s">
        <v>356</v>
      </c>
      <c r="S6" s="104" t="s">
        <v>357</v>
      </c>
      <c r="T6" s="104" t="s">
        <v>358</v>
      </c>
      <c r="U6" s="104" t="s">
        <v>359</v>
      </c>
      <c r="V6" s="104" t="s">
        <v>360</v>
      </c>
      <c r="W6" s="104" t="s">
        <v>361</v>
      </c>
      <c r="X6" s="104" t="s">
        <v>362</v>
      </c>
      <c r="Y6" s="104" t="s">
        <v>363</v>
      </c>
      <c r="Z6" s="104" t="s">
        <v>364</v>
      </c>
      <c r="AA6" s="104" t="s">
        <v>365</v>
      </c>
      <c r="AB6" s="104" t="s">
        <v>366</v>
      </c>
      <c r="AC6" s="104" t="s">
        <v>367</v>
      </c>
      <c r="AD6" s="104" t="s">
        <v>368</v>
      </c>
      <c r="AE6" s="104" t="s">
        <v>369</v>
      </c>
      <c r="AF6" s="104" t="s">
        <v>370</v>
      </c>
      <c r="AG6" s="104" t="s">
        <v>371</v>
      </c>
      <c r="AH6" s="104" t="s">
        <v>372</v>
      </c>
      <c r="AI6" s="104" t="s">
        <v>373</v>
      </c>
      <c r="AJ6" s="104" t="s">
        <v>374</v>
      </c>
      <c r="AK6" s="104" t="s">
        <v>375</v>
      </c>
      <c r="AL6" s="104" t="s">
        <v>376</v>
      </c>
      <c r="AM6" s="104" t="s">
        <v>377</v>
      </c>
      <c r="AN6" s="104" t="s">
        <v>378</v>
      </c>
      <c r="AO6" s="104" t="s">
        <v>379</v>
      </c>
      <c r="AP6" s="104" t="s">
        <v>380</v>
      </c>
      <c r="AQ6" s="104" t="s">
        <v>381</v>
      </c>
      <c r="AR6" s="104" t="s">
        <v>382</v>
      </c>
      <c r="AS6" s="104" t="s">
        <v>383</v>
      </c>
      <c r="AT6" s="104" t="s">
        <v>384</v>
      </c>
      <c r="AU6" s="104" t="s">
        <v>385</v>
      </c>
      <c r="AV6" s="104" t="s">
        <v>386</v>
      </c>
      <c r="AW6" s="104" t="s">
        <v>387</v>
      </c>
      <c r="AX6" s="104" t="s">
        <v>388</v>
      </c>
      <c r="AY6" s="104" t="s">
        <v>389</v>
      </c>
      <c r="AZ6" s="104" t="s">
        <v>390</v>
      </c>
      <c r="BA6" s="104" t="s">
        <v>391</v>
      </c>
      <c r="BB6" s="104" t="s">
        <v>392</v>
      </c>
      <c r="BC6" s="104" t="s">
        <v>393</v>
      </c>
      <c r="BD6" s="104" t="s">
        <v>394</v>
      </c>
      <c r="BE6" s="104" t="s">
        <v>395</v>
      </c>
      <c r="BF6" s="104" t="s">
        <v>396</v>
      </c>
      <c r="BG6" s="104" t="s">
        <v>397</v>
      </c>
      <c r="BH6" s="104" t="s">
        <v>398</v>
      </c>
    </row>
    <row r="7" spans="1:60" ht="20.399999999999999" customHeight="1">
      <c r="A7" s="13"/>
      <c r="B7" s="13"/>
      <c r="C7" s="14" t="s">
        <v>75</v>
      </c>
      <c r="D7" s="14"/>
      <c r="E7" s="15"/>
      <c r="F7" s="16"/>
      <c r="G7" s="16"/>
      <c r="H7" s="17"/>
      <c r="I7" s="17"/>
      <c r="J7" s="16"/>
      <c r="K7" s="16"/>
      <c r="L7" s="17"/>
      <c r="M7" s="17"/>
      <c r="N7" s="16"/>
      <c r="O7" s="16"/>
      <c r="P7" s="16"/>
      <c r="Q7" s="16"/>
      <c r="R7" s="16"/>
      <c r="S7" s="16"/>
      <c r="T7" s="16"/>
      <c r="U7" s="17"/>
      <c r="V7" s="16"/>
      <c r="W7" s="16"/>
      <c r="X7" s="16"/>
      <c r="Y7" s="17"/>
      <c r="Z7" s="19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8"/>
      <c r="AN7" s="16"/>
      <c r="AO7" s="16"/>
      <c r="AP7" s="17"/>
      <c r="AQ7" s="17"/>
      <c r="AR7" s="17"/>
      <c r="AS7" s="17"/>
      <c r="AT7" s="17"/>
      <c r="AU7" s="17"/>
      <c r="AV7" s="17"/>
      <c r="AW7" s="17"/>
      <c r="AX7" s="18"/>
      <c r="AY7" s="18"/>
      <c r="AZ7" s="18"/>
      <c r="BA7" s="18"/>
      <c r="BB7" s="18"/>
      <c r="BC7" s="18"/>
      <c r="BD7" s="18"/>
      <c r="BE7" s="19"/>
      <c r="BF7" s="18"/>
      <c r="BG7" s="19"/>
      <c r="BH7" s="19"/>
    </row>
    <row r="8" spans="1:60" ht="23.4" customHeight="1">
      <c r="A8" s="20"/>
      <c r="B8" s="20"/>
      <c r="C8" s="21" t="s">
        <v>76</v>
      </c>
      <c r="D8" s="22">
        <f>D9+D10</f>
        <v>36790</v>
      </c>
      <c r="E8" s="22">
        <f>SUM(F8:BH8)</f>
        <v>36790</v>
      </c>
      <c r="F8" s="22">
        <f t="shared" ref="F8:BH8" si="0">SUM(F9:F11)</f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35190</v>
      </c>
      <c r="L8" s="22">
        <f t="shared" si="0"/>
        <v>1600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/>
      <c r="S8" s="22">
        <f>SUM(S9:S11)</f>
        <v>0</v>
      </c>
      <c r="T8" s="22">
        <f>SUM(T9:T11)</f>
        <v>0</v>
      </c>
      <c r="U8" s="22">
        <f t="shared" si="0"/>
        <v>0</v>
      </c>
      <c r="V8" s="22">
        <f>SUM(V9:V11)</f>
        <v>0</v>
      </c>
      <c r="W8" s="22">
        <f>SUM(W9:W11)</f>
        <v>0</v>
      </c>
      <c r="X8" s="22"/>
      <c r="Y8" s="22"/>
      <c r="Z8" s="22">
        <f>SUM(Z9:Z11)</f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  <c r="AQ8" s="22">
        <f t="shared" si="0"/>
        <v>0</v>
      </c>
      <c r="AR8" s="22">
        <f t="shared" si="0"/>
        <v>0</v>
      </c>
      <c r="AS8" s="22">
        <f t="shared" si="0"/>
        <v>0</v>
      </c>
      <c r="AT8" s="22">
        <f t="shared" si="0"/>
        <v>0</v>
      </c>
      <c r="AU8" s="22">
        <f t="shared" si="0"/>
        <v>0</v>
      </c>
      <c r="AV8" s="22">
        <f t="shared" si="0"/>
        <v>0</v>
      </c>
      <c r="AW8" s="22">
        <f t="shared" si="0"/>
        <v>0</v>
      </c>
      <c r="AX8" s="22">
        <f t="shared" si="0"/>
        <v>0</v>
      </c>
      <c r="AY8" s="22">
        <f t="shared" si="0"/>
        <v>0</v>
      </c>
      <c r="AZ8" s="22">
        <f t="shared" si="0"/>
        <v>0</v>
      </c>
      <c r="BA8" s="22">
        <f t="shared" si="0"/>
        <v>0</v>
      </c>
      <c r="BB8" s="22">
        <f t="shared" si="0"/>
        <v>0</v>
      </c>
      <c r="BC8" s="22">
        <f t="shared" si="0"/>
        <v>0</v>
      </c>
      <c r="BD8" s="22">
        <f t="shared" si="0"/>
        <v>0</v>
      </c>
      <c r="BE8" s="22">
        <f>SUM(BE9:BE11)</f>
        <v>0</v>
      </c>
      <c r="BF8" s="22">
        <f t="shared" si="0"/>
        <v>0</v>
      </c>
      <c r="BG8" s="22">
        <f t="shared" si="0"/>
        <v>0</v>
      </c>
      <c r="BH8" s="22">
        <f t="shared" si="0"/>
        <v>0</v>
      </c>
    </row>
    <row r="9" spans="1:60" ht="41.4">
      <c r="A9" s="23">
        <v>2100</v>
      </c>
      <c r="B9" s="23">
        <v>2106</v>
      </c>
      <c r="C9" s="24" t="s">
        <v>77</v>
      </c>
      <c r="D9" s="120">
        <v>36430</v>
      </c>
      <c r="E9" s="22">
        <f t="shared" ref="E9:E39" si="1">SUM(F9:BH9)</f>
        <v>1600</v>
      </c>
      <c r="F9" s="25"/>
      <c r="G9" s="25"/>
      <c r="H9" s="25"/>
      <c r="I9" s="25"/>
      <c r="J9" s="25"/>
      <c r="K9" s="25"/>
      <c r="L9" s="25">
        <v>1600</v>
      </c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7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6"/>
      <c r="AZ9" s="26"/>
      <c r="BA9" s="26"/>
      <c r="BB9" s="26"/>
      <c r="BC9" s="26"/>
      <c r="BD9" s="25"/>
      <c r="BE9" s="27"/>
      <c r="BF9" s="25"/>
      <c r="BG9" s="27"/>
      <c r="BH9" s="27"/>
    </row>
    <row r="10" spans="1:60" ht="26.4" customHeight="1">
      <c r="A10" s="23"/>
      <c r="B10" s="23">
        <v>2111</v>
      </c>
      <c r="C10" s="24" t="s">
        <v>78</v>
      </c>
      <c r="D10" s="120">
        <v>360</v>
      </c>
      <c r="E10" s="22">
        <f t="shared" si="1"/>
        <v>34830</v>
      </c>
      <c r="F10" s="25"/>
      <c r="G10" s="25"/>
      <c r="H10" s="25"/>
      <c r="I10" s="25"/>
      <c r="J10" s="25"/>
      <c r="K10" s="25">
        <v>34830</v>
      </c>
      <c r="L10" s="25"/>
      <c r="M10" s="25"/>
      <c r="N10" s="26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6"/>
      <c r="AZ10" s="26"/>
      <c r="BA10" s="26"/>
      <c r="BB10" s="26"/>
      <c r="BC10" s="26"/>
      <c r="BD10" s="25"/>
      <c r="BE10" s="27"/>
      <c r="BF10" s="25"/>
      <c r="BG10" s="27"/>
      <c r="BH10" s="27"/>
    </row>
    <row r="11" spans="1:60" ht="34.200000000000003" customHeight="1">
      <c r="A11" s="23">
        <v>2750</v>
      </c>
      <c r="B11" s="23">
        <v>2772</v>
      </c>
      <c r="C11" s="24" t="s">
        <v>79</v>
      </c>
      <c r="D11" s="120"/>
      <c r="E11" s="22">
        <f t="shared" si="1"/>
        <v>360</v>
      </c>
      <c r="F11" s="25"/>
      <c r="G11" s="25"/>
      <c r="H11" s="25"/>
      <c r="I11" s="25"/>
      <c r="J11" s="25"/>
      <c r="K11" s="25">
        <v>360</v>
      </c>
      <c r="L11" s="28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7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6"/>
      <c r="AZ11" s="26"/>
      <c r="BA11" s="26"/>
      <c r="BB11" s="26"/>
      <c r="BC11" s="26"/>
      <c r="BD11" s="25"/>
      <c r="BE11" s="27"/>
      <c r="BF11" s="25"/>
      <c r="BG11" s="27"/>
      <c r="BH11" s="27"/>
    </row>
    <row r="12" spans="1:60" s="32" customFormat="1" ht="24" customHeight="1">
      <c r="A12" s="29"/>
      <c r="B12" s="29"/>
      <c r="C12" s="30" t="s">
        <v>80</v>
      </c>
      <c r="D12" s="158">
        <v>10098</v>
      </c>
      <c r="E12" s="22">
        <f t="shared" si="1"/>
        <v>11890</v>
      </c>
      <c r="F12" s="31">
        <f t="shared" ref="F12:BG12" si="2">SUM(F13:F13)</f>
        <v>0</v>
      </c>
      <c r="G12" s="31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  <c r="K12" s="31">
        <f t="shared" si="2"/>
        <v>10450</v>
      </c>
      <c r="L12" s="31">
        <f t="shared" si="2"/>
        <v>1440</v>
      </c>
      <c r="M12" s="31">
        <f t="shared" si="2"/>
        <v>0</v>
      </c>
      <c r="N12" s="31">
        <f t="shared" si="2"/>
        <v>0</v>
      </c>
      <c r="O12" s="31">
        <f t="shared" si="2"/>
        <v>0</v>
      </c>
      <c r="P12" s="31">
        <f t="shared" si="2"/>
        <v>0</v>
      </c>
      <c r="Q12" s="31">
        <f t="shared" si="2"/>
        <v>0</v>
      </c>
      <c r="R12" s="31"/>
      <c r="S12" s="31">
        <f>SUM(S13:S13)</f>
        <v>0</v>
      </c>
      <c r="T12" s="31">
        <f>SUM(T13:T13)</f>
        <v>0</v>
      </c>
      <c r="U12" s="31">
        <f t="shared" si="2"/>
        <v>0</v>
      </c>
      <c r="V12" s="31">
        <f>SUM(V13:V13)</f>
        <v>0</v>
      </c>
      <c r="W12" s="31">
        <f>SUM(W13:W13)</f>
        <v>0</v>
      </c>
      <c r="X12" s="31"/>
      <c r="Y12" s="31"/>
      <c r="Z12" s="31">
        <f>SUM(Z13:Z13)</f>
        <v>0</v>
      </c>
      <c r="AA12" s="31">
        <f t="shared" si="2"/>
        <v>0</v>
      </c>
      <c r="AB12" s="31">
        <f t="shared" si="2"/>
        <v>0</v>
      </c>
      <c r="AC12" s="31">
        <f t="shared" si="2"/>
        <v>0</v>
      </c>
      <c r="AD12" s="31">
        <f t="shared" si="2"/>
        <v>0</v>
      </c>
      <c r="AE12" s="31">
        <f t="shared" si="2"/>
        <v>0</v>
      </c>
      <c r="AF12" s="31">
        <f t="shared" si="2"/>
        <v>0</v>
      </c>
      <c r="AG12" s="31">
        <f t="shared" si="2"/>
        <v>0</v>
      </c>
      <c r="AH12" s="31">
        <f t="shared" si="2"/>
        <v>0</v>
      </c>
      <c r="AI12" s="31">
        <f t="shared" si="2"/>
        <v>0</v>
      </c>
      <c r="AJ12" s="31">
        <f t="shared" si="2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  <c r="AW12" s="31">
        <f t="shared" si="2"/>
        <v>0</v>
      </c>
      <c r="AX12" s="31">
        <f t="shared" si="2"/>
        <v>0</v>
      </c>
      <c r="AY12" s="31">
        <f t="shared" si="2"/>
        <v>0</v>
      </c>
      <c r="AZ12" s="31">
        <f t="shared" si="2"/>
        <v>0</v>
      </c>
      <c r="BA12" s="31">
        <f t="shared" si="2"/>
        <v>0</v>
      </c>
      <c r="BB12" s="31">
        <f t="shared" si="2"/>
        <v>0</v>
      </c>
      <c r="BC12" s="31">
        <f t="shared" si="2"/>
        <v>0</v>
      </c>
      <c r="BD12" s="31">
        <f t="shared" si="2"/>
        <v>0</v>
      </c>
      <c r="BE12" s="31">
        <f>SUM(BE13:BE13)</f>
        <v>0</v>
      </c>
      <c r="BF12" s="31">
        <f t="shared" si="2"/>
        <v>0</v>
      </c>
      <c r="BG12" s="31">
        <f t="shared" si="2"/>
        <v>0</v>
      </c>
      <c r="BH12" s="31">
        <f>SUM(BH13:BH13)</f>
        <v>0</v>
      </c>
    </row>
    <row r="13" spans="1:60" ht="20.399999999999999" customHeight="1">
      <c r="A13" s="23">
        <v>340</v>
      </c>
      <c r="B13" s="23">
        <v>341</v>
      </c>
      <c r="C13" s="30" t="s">
        <v>81</v>
      </c>
      <c r="D13" s="158"/>
      <c r="E13" s="22">
        <f t="shared" si="1"/>
        <v>11890</v>
      </c>
      <c r="F13" s="31"/>
      <c r="G13" s="31"/>
      <c r="H13" s="31"/>
      <c r="I13" s="31"/>
      <c r="J13" s="31"/>
      <c r="K13" s="31">
        <f>K14+K15</f>
        <v>10450</v>
      </c>
      <c r="L13" s="31">
        <f>L14+L15</f>
        <v>1440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27"/>
      <c r="AA13" s="31"/>
      <c r="AB13" s="31"/>
      <c r="AC13" s="31"/>
      <c r="AD13" s="31"/>
      <c r="AE13" s="31"/>
      <c r="AF13" s="31"/>
      <c r="AG13" s="33"/>
      <c r="AH13" s="33"/>
      <c r="AI13" s="33"/>
      <c r="AJ13" s="33"/>
      <c r="AK13" s="33"/>
      <c r="AL13" s="33"/>
      <c r="AM13" s="33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3"/>
      <c r="BE13" s="27"/>
      <c r="BF13" s="33"/>
      <c r="BG13" s="27"/>
      <c r="BH13" s="27"/>
    </row>
    <row r="14" spans="1:60" ht="20.399999999999999" customHeight="1">
      <c r="A14" s="34"/>
      <c r="B14" s="34"/>
      <c r="C14" s="35" t="s">
        <v>82</v>
      </c>
      <c r="D14" s="22"/>
      <c r="E14" s="22">
        <f t="shared" si="1"/>
        <v>10175</v>
      </c>
      <c r="F14" s="31"/>
      <c r="G14" s="31"/>
      <c r="H14" s="31"/>
      <c r="I14" s="31"/>
      <c r="J14" s="31"/>
      <c r="K14" s="33">
        <v>8875</v>
      </c>
      <c r="L14" s="33">
        <v>1300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6"/>
      <c r="AA14" s="31"/>
      <c r="AB14" s="31"/>
      <c r="AC14" s="31"/>
      <c r="AD14" s="31"/>
      <c r="AE14" s="31"/>
      <c r="AF14" s="31"/>
      <c r="AG14" s="33"/>
      <c r="AH14" s="33"/>
      <c r="AI14" s="33"/>
      <c r="AJ14" s="33"/>
      <c r="AK14" s="33"/>
      <c r="AL14" s="33"/>
      <c r="AM14" s="33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3"/>
      <c r="BE14" s="36"/>
      <c r="BF14" s="33"/>
      <c r="BG14" s="36"/>
      <c r="BH14" s="36"/>
    </row>
    <row r="15" spans="1:60" ht="20.399999999999999" customHeight="1">
      <c r="A15" s="34"/>
      <c r="B15" s="34"/>
      <c r="C15" s="35" t="s">
        <v>83</v>
      </c>
      <c r="D15" s="22"/>
      <c r="E15" s="22">
        <f t="shared" si="1"/>
        <v>1715</v>
      </c>
      <c r="F15" s="31"/>
      <c r="G15" s="31"/>
      <c r="H15" s="31"/>
      <c r="I15" s="31"/>
      <c r="J15" s="31"/>
      <c r="K15" s="33">
        <v>1575</v>
      </c>
      <c r="L15" s="33">
        <v>140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6"/>
      <c r="AA15" s="31"/>
      <c r="AB15" s="31"/>
      <c r="AC15" s="31"/>
      <c r="AD15" s="31"/>
      <c r="AE15" s="31"/>
      <c r="AF15" s="31"/>
      <c r="AG15" s="33"/>
      <c r="AH15" s="33"/>
      <c r="AI15" s="33"/>
      <c r="AJ15" s="33"/>
      <c r="AK15" s="33"/>
      <c r="AL15" s="33"/>
      <c r="AM15" s="33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3"/>
      <c r="BE15" s="36"/>
      <c r="BF15" s="33"/>
      <c r="BG15" s="36"/>
      <c r="BH15" s="36"/>
    </row>
    <row r="16" spans="1:60" ht="20.399999999999999" customHeight="1">
      <c r="A16" s="29"/>
      <c r="B16" s="29"/>
      <c r="C16" s="37" t="s">
        <v>84</v>
      </c>
      <c r="D16" s="159">
        <v>26692</v>
      </c>
      <c r="E16" s="38">
        <f t="shared" si="1"/>
        <v>24900</v>
      </c>
      <c r="F16" s="31">
        <f t="shared" ref="F16:BH16" si="3">F8-F12</f>
        <v>0</v>
      </c>
      <c r="G16" s="31">
        <f t="shared" si="3"/>
        <v>0</v>
      </c>
      <c r="H16" s="31">
        <f t="shared" si="3"/>
        <v>0</v>
      </c>
      <c r="I16" s="31">
        <f t="shared" si="3"/>
        <v>0</v>
      </c>
      <c r="J16" s="31">
        <f t="shared" si="3"/>
        <v>0</v>
      </c>
      <c r="K16" s="31">
        <f t="shared" si="3"/>
        <v>24740</v>
      </c>
      <c r="L16" s="31">
        <f t="shared" si="3"/>
        <v>160</v>
      </c>
      <c r="M16" s="31">
        <f t="shared" si="3"/>
        <v>0</v>
      </c>
      <c r="N16" s="31">
        <f t="shared" si="3"/>
        <v>0</v>
      </c>
      <c r="O16" s="31">
        <f t="shared" si="3"/>
        <v>0</v>
      </c>
      <c r="P16" s="31">
        <f t="shared" si="3"/>
        <v>0</v>
      </c>
      <c r="Q16" s="31">
        <f t="shared" si="3"/>
        <v>0</v>
      </c>
      <c r="R16" s="31"/>
      <c r="S16" s="31">
        <f>S8-S12</f>
        <v>0</v>
      </c>
      <c r="T16" s="31">
        <f>T8-T12</f>
        <v>0</v>
      </c>
      <c r="U16" s="31">
        <f t="shared" si="3"/>
        <v>0</v>
      </c>
      <c r="V16" s="31">
        <f>V8-V12</f>
        <v>0</v>
      </c>
      <c r="W16" s="31">
        <f>W8-W12</f>
        <v>0</v>
      </c>
      <c r="X16" s="31"/>
      <c r="Y16" s="31"/>
      <c r="Z16" s="31">
        <f>Z8-Z12</f>
        <v>0</v>
      </c>
      <c r="AA16" s="31">
        <f t="shared" si="3"/>
        <v>0</v>
      </c>
      <c r="AB16" s="31">
        <f t="shared" si="3"/>
        <v>0</v>
      </c>
      <c r="AC16" s="31">
        <f t="shared" si="3"/>
        <v>0</v>
      </c>
      <c r="AD16" s="31">
        <f t="shared" si="3"/>
        <v>0</v>
      </c>
      <c r="AE16" s="31">
        <f t="shared" si="3"/>
        <v>0</v>
      </c>
      <c r="AF16" s="31">
        <f t="shared" si="3"/>
        <v>0</v>
      </c>
      <c r="AG16" s="31">
        <f t="shared" si="3"/>
        <v>0</v>
      </c>
      <c r="AH16" s="31">
        <f t="shared" si="3"/>
        <v>0</v>
      </c>
      <c r="AI16" s="31">
        <f t="shared" si="3"/>
        <v>0</v>
      </c>
      <c r="AJ16" s="31">
        <f t="shared" si="3"/>
        <v>0</v>
      </c>
      <c r="AK16" s="31">
        <f t="shared" si="3"/>
        <v>0</v>
      </c>
      <c r="AL16" s="31">
        <f t="shared" si="3"/>
        <v>0</v>
      </c>
      <c r="AM16" s="31">
        <f t="shared" si="3"/>
        <v>0</v>
      </c>
      <c r="AN16" s="31">
        <f t="shared" si="3"/>
        <v>0</v>
      </c>
      <c r="AO16" s="31">
        <f t="shared" si="3"/>
        <v>0</v>
      </c>
      <c r="AP16" s="31">
        <f t="shared" si="3"/>
        <v>0</v>
      </c>
      <c r="AQ16" s="31">
        <f t="shared" si="3"/>
        <v>0</v>
      </c>
      <c r="AR16" s="31">
        <f t="shared" si="3"/>
        <v>0</v>
      </c>
      <c r="AS16" s="31">
        <f t="shared" si="3"/>
        <v>0</v>
      </c>
      <c r="AT16" s="31">
        <f t="shared" si="3"/>
        <v>0</v>
      </c>
      <c r="AU16" s="31">
        <f t="shared" si="3"/>
        <v>0</v>
      </c>
      <c r="AV16" s="31">
        <f t="shared" si="3"/>
        <v>0</v>
      </c>
      <c r="AW16" s="31">
        <f t="shared" si="3"/>
        <v>0</v>
      </c>
      <c r="AX16" s="31">
        <f t="shared" si="3"/>
        <v>0</v>
      </c>
      <c r="AY16" s="31">
        <f t="shared" si="3"/>
        <v>0</v>
      </c>
      <c r="AZ16" s="31">
        <f t="shared" si="3"/>
        <v>0</v>
      </c>
      <c r="BA16" s="31">
        <f t="shared" si="3"/>
        <v>0</v>
      </c>
      <c r="BB16" s="31">
        <f t="shared" si="3"/>
        <v>0</v>
      </c>
      <c r="BC16" s="31">
        <f t="shared" si="3"/>
        <v>0</v>
      </c>
      <c r="BD16" s="31">
        <f t="shared" si="3"/>
        <v>0</v>
      </c>
      <c r="BE16" s="31">
        <f>BE8-BE12</f>
        <v>0</v>
      </c>
      <c r="BF16" s="31">
        <f t="shared" si="3"/>
        <v>0</v>
      </c>
      <c r="BG16" s="31">
        <f t="shared" si="3"/>
        <v>0</v>
      </c>
      <c r="BH16" s="31">
        <f t="shared" si="3"/>
        <v>0</v>
      </c>
    </row>
    <row r="17" spans="1:60" ht="34.799999999999997" customHeight="1">
      <c r="A17" s="193" t="s">
        <v>85</v>
      </c>
      <c r="B17" s="193"/>
      <c r="C17" s="39" t="s">
        <v>86</v>
      </c>
      <c r="D17" s="40">
        <f t="shared" ref="D17:BH17" si="4">D18</f>
        <v>687330</v>
      </c>
      <c r="E17" s="40">
        <f t="shared" si="1"/>
        <v>687330</v>
      </c>
      <c r="F17" s="40">
        <f t="shared" si="4"/>
        <v>83329</v>
      </c>
      <c r="G17" s="40">
        <f t="shared" si="4"/>
        <v>2844</v>
      </c>
      <c r="H17" s="40">
        <f t="shared" si="4"/>
        <v>59077</v>
      </c>
      <c r="I17" s="40">
        <f t="shared" si="4"/>
        <v>2160</v>
      </c>
      <c r="J17" s="40">
        <f t="shared" si="4"/>
        <v>6012</v>
      </c>
      <c r="K17" s="40">
        <f t="shared" si="4"/>
        <v>7872</v>
      </c>
      <c r="L17" s="40">
        <f t="shared" si="4"/>
        <v>6329</v>
      </c>
      <c r="M17" s="40">
        <f t="shared" si="4"/>
        <v>13048</v>
      </c>
      <c r="N17" s="40">
        <f t="shared" si="4"/>
        <v>26220</v>
      </c>
      <c r="O17" s="40">
        <f t="shared" si="4"/>
        <v>1650</v>
      </c>
      <c r="P17" s="40">
        <f t="shared" si="4"/>
        <v>16237</v>
      </c>
      <c r="Q17" s="40">
        <f t="shared" si="4"/>
        <v>7975</v>
      </c>
      <c r="R17" s="40">
        <f t="shared" si="4"/>
        <v>6230</v>
      </c>
      <c r="S17" s="40">
        <f t="shared" si="4"/>
        <v>14320</v>
      </c>
      <c r="T17" s="40">
        <f t="shared" si="4"/>
        <v>22169</v>
      </c>
      <c r="U17" s="40">
        <f t="shared" si="4"/>
        <v>5381</v>
      </c>
      <c r="V17" s="40">
        <f t="shared" si="4"/>
        <v>12942</v>
      </c>
      <c r="W17" s="40">
        <f t="shared" si="4"/>
        <v>2505</v>
      </c>
      <c r="X17" s="40">
        <f t="shared" si="4"/>
        <v>1593</v>
      </c>
      <c r="Y17" s="40">
        <f t="shared" si="4"/>
        <v>1000</v>
      </c>
      <c r="Z17" s="40">
        <f t="shared" si="4"/>
        <v>600</v>
      </c>
      <c r="AA17" s="40">
        <f t="shared" si="4"/>
        <v>1370</v>
      </c>
      <c r="AB17" s="40">
        <f t="shared" si="4"/>
        <v>23769</v>
      </c>
      <c r="AC17" s="40">
        <f t="shared" si="4"/>
        <v>6576</v>
      </c>
      <c r="AD17" s="40">
        <f t="shared" si="4"/>
        <v>6612</v>
      </c>
      <c r="AE17" s="40">
        <f t="shared" si="4"/>
        <v>21720</v>
      </c>
      <c r="AF17" s="40">
        <f t="shared" si="4"/>
        <v>22920</v>
      </c>
      <c r="AG17" s="40">
        <f t="shared" si="4"/>
        <v>27047</v>
      </c>
      <c r="AH17" s="40">
        <f t="shared" si="4"/>
        <v>16831</v>
      </c>
      <c r="AI17" s="40">
        <f t="shared" si="4"/>
        <v>26400</v>
      </c>
      <c r="AJ17" s="40">
        <f t="shared" si="4"/>
        <v>26629</v>
      </c>
      <c r="AK17" s="40">
        <f t="shared" si="4"/>
        <v>6800</v>
      </c>
      <c r="AL17" s="40">
        <f t="shared" si="4"/>
        <v>5147</v>
      </c>
      <c r="AM17" s="40">
        <f t="shared" si="4"/>
        <v>3874</v>
      </c>
      <c r="AN17" s="40">
        <f t="shared" si="4"/>
        <v>3432</v>
      </c>
      <c r="AO17" s="40">
        <f t="shared" si="4"/>
        <v>15733</v>
      </c>
      <c r="AP17" s="40">
        <f t="shared" si="4"/>
        <v>12456</v>
      </c>
      <c r="AQ17" s="40">
        <f t="shared" si="4"/>
        <v>19076</v>
      </c>
      <c r="AR17" s="40">
        <f t="shared" si="4"/>
        <v>8711</v>
      </c>
      <c r="AS17" s="40">
        <f t="shared" si="4"/>
        <v>16568</v>
      </c>
      <c r="AT17" s="40">
        <f t="shared" si="4"/>
        <v>14807</v>
      </c>
      <c r="AU17" s="40">
        <f t="shared" si="4"/>
        <v>3895</v>
      </c>
      <c r="AV17" s="40">
        <f t="shared" si="4"/>
        <v>5543</v>
      </c>
      <c r="AW17" s="40">
        <f t="shared" si="4"/>
        <v>14903</v>
      </c>
      <c r="AX17" s="40">
        <f t="shared" si="4"/>
        <v>6443</v>
      </c>
      <c r="AY17" s="40">
        <f t="shared" si="4"/>
        <v>1540</v>
      </c>
      <c r="AZ17" s="40">
        <f t="shared" si="4"/>
        <v>1690</v>
      </c>
      <c r="BA17" s="40">
        <f t="shared" si="4"/>
        <v>1393</v>
      </c>
      <c r="BB17" s="40">
        <f t="shared" si="4"/>
        <v>6486</v>
      </c>
      <c r="BC17" s="40">
        <f t="shared" si="4"/>
        <v>16690</v>
      </c>
      <c r="BD17" s="40">
        <f t="shared" si="4"/>
        <v>16047</v>
      </c>
      <c r="BE17" s="40">
        <f t="shared" si="4"/>
        <v>14436</v>
      </c>
      <c r="BF17" s="40">
        <f t="shared" si="4"/>
        <v>9293</v>
      </c>
      <c r="BG17" s="40">
        <f t="shared" si="4"/>
        <v>2500</v>
      </c>
      <c r="BH17" s="40">
        <f t="shared" si="4"/>
        <v>500</v>
      </c>
    </row>
    <row r="18" spans="1:60" ht="36" customHeight="1">
      <c r="A18" s="41"/>
      <c r="B18" s="41"/>
      <c r="C18" s="42" t="s">
        <v>87</v>
      </c>
      <c r="D18" s="40">
        <f>SUM(D19,D33,D41,D44,D47,D58,D64)</f>
        <v>687330</v>
      </c>
      <c r="E18" s="40">
        <f t="shared" si="1"/>
        <v>687330</v>
      </c>
      <c r="F18" s="40">
        <f>SUM(F19,F33,F41,F44,F47,F58,F64)</f>
        <v>83329</v>
      </c>
      <c r="G18" s="40">
        <f t="shared" ref="G18:BH18" si="5">SUM(G19,G33,G41,G44,G47,G58,G64)</f>
        <v>2844</v>
      </c>
      <c r="H18" s="40">
        <f t="shared" si="5"/>
        <v>59077</v>
      </c>
      <c r="I18" s="40">
        <f t="shared" si="5"/>
        <v>2160</v>
      </c>
      <c r="J18" s="40">
        <f t="shared" si="5"/>
        <v>6012</v>
      </c>
      <c r="K18" s="40">
        <f t="shared" si="5"/>
        <v>7872</v>
      </c>
      <c r="L18" s="40">
        <f t="shared" si="5"/>
        <v>6329</v>
      </c>
      <c r="M18" s="40">
        <f t="shared" si="5"/>
        <v>13048</v>
      </c>
      <c r="N18" s="40">
        <f t="shared" si="5"/>
        <v>26220</v>
      </c>
      <c r="O18" s="40">
        <f t="shared" si="5"/>
        <v>1650</v>
      </c>
      <c r="P18" s="40">
        <f t="shared" si="5"/>
        <v>16237</v>
      </c>
      <c r="Q18" s="40">
        <f t="shared" si="5"/>
        <v>7975</v>
      </c>
      <c r="R18" s="40">
        <f t="shared" si="5"/>
        <v>6230</v>
      </c>
      <c r="S18" s="40">
        <f t="shared" si="5"/>
        <v>14320</v>
      </c>
      <c r="T18" s="40">
        <f t="shared" si="5"/>
        <v>22169</v>
      </c>
      <c r="U18" s="40">
        <f t="shared" si="5"/>
        <v>5381</v>
      </c>
      <c r="V18" s="40">
        <f t="shared" si="5"/>
        <v>12942</v>
      </c>
      <c r="W18" s="40">
        <f t="shared" si="5"/>
        <v>2505</v>
      </c>
      <c r="X18" s="40">
        <f t="shared" si="5"/>
        <v>1593</v>
      </c>
      <c r="Y18" s="40">
        <f t="shared" si="5"/>
        <v>1000</v>
      </c>
      <c r="Z18" s="40">
        <f t="shared" si="5"/>
        <v>600</v>
      </c>
      <c r="AA18" s="40">
        <f t="shared" si="5"/>
        <v>1370</v>
      </c>
      <c r="AB18" s="40">
        <f t="shared" si="5"/>
        <v>23769</v>
      </c>
      <c r="AC18" s="40">
        <f t="shared" si="5"/>
        <v>6576</v>
      </c>
      <c r="AD18" s="40">
        <f t="shared" si="5"/>
        <v>6612</v>
      </c>
      <c r="AE18" s="40">
        <f t="shared" si="5"/>
        <v>21720</v>
      </c>
      <c r="AF18" s="40">
        <f t="shared" si="5"/>
        <v>22920</v>
      </c>
      <c r="AG18" s="40">
        <f t="shared" si="5"/>
        <v>27047</v>
      </c>
      <c r="AH18" s="40">
        <f t="shared" si="5"/>
        <v>16831</v>
      </c>
      <c r="AI18" s="40">
        <f t="shared" si="5"/>
        <v>26400</v>
      </c>
      <c r="AJ18" s="40">
        <f t="shared" si="5"/>
        <v>26629</v>
      </c>
      <c r="AK18" s="40">
        <f t="shared" si="5"/>
        <v>6800</v>
      </c>
      <c r="AL18" s="40">
        <f t="shared" si="5"/>
        <v>5147</v>
      </c>
      <c r="AM18" s="40">
        <f t="shared" si="5"/>
        <v>3874</v>
      </c>
      <c r="AN18" s="40">
        <f t="shared" si="5"/>
        <v>3432</v>
      </c>
      <c r="AO18" s="40">
        <f t="shared" si="5"/>
        <v>15733</v>
      </c>
      <c r="AP18" s="40">
        <f t="shared" si="5"/>
        <v>12456</v>
      </c>
      <c r="AQ18" s="40">
        <f t="shared" si="5"/>
        <v>19076</v>
      </c>
      <c r="AR18" s="40">
        <f t="shared" si="5"/>
        <v>8711</v>
      </c>
      <c r="AS18" s="40">
        <f t="shared" si="5"/>
        <v>16568</v>
      </c>
      <c r="AT18" s="40">
        <f t="shared" si="5"/>
        <v>14807</v>
      </c>
      <c r="AU18" s="40">
        <f t="shared" si="5"/>
        <v>3895</v>
      </c>
      <c r="AV18" s="40">
        <f t="shared" si="5"/>
        <v>5543</v>
      </c>
      <c r="AW18" s="40">
        <f t="shared" si="5"/>
        <v>14903</v>
      </c>
      <c r="AX18" s="40">
        <f t="shared" si="5"/>
        <v>6443</v>
      </c>
      <c r="AY18" s="40">
        <f t="shared" si="5"/>
        <v>1540</v>
      </c>
      <c r="AZ18" s="40">
        <f t="shared" si="5"/>
        <v>1690</v>
      </c>
      <c r="BA18" s="40">
        <f t="shared" si="5"/>
        <v>1393</v>
      </c>
      <c r="BB18" s="40">
        <f t="shared" si="5"/>
        <v>6486</v>
      </c>
      <c r="BC18" s="40">
        <f t="shared" si="5"/>
        <v>16690</v>
      </c>
      <c r="BD18" s="40">
        <f t="shared" si="5"/>
        <v>16047</v>
      </c>
      <c r="BE18" s="40">
        <f t="shared" si="5"/>
        <v>14436</v>
      </c>
      <c r="BF18" s="40">
        <f t="shared" si="5"/>
        <v>9293</v>
      </c>
      <c r="BG18" s="40">
        <f t="shared" si="5"/>
        <v>2500</v>
      </c>
      <c r="BH18" s="40">
        <f t="shared" si="5"/>
        <v>500</v>
      </c>
    </row>
    <row r="19" spans="1:60" s="45" customFormat="1" ht="22.2" customHeight="1">
      <c r="A19" s="43" t="s">
        <v>88</v>
      </c>
      <c r="B19" s="43"/>
      <c r="C19" s="44" t="s">
        <v>89</v>
      </c>
      <c r="D19" s="26">
        <v>227880</v>
      </c>
      <c r="E19" s="22">
        <f t="shared" si="1"/>
        <v>227880</v>
      </c>
      <c r="F19" s="26">
        <f>F20</f>
        <v>0</v>
      </c>
      <c r="G19" s="26">
        <f t="shared" ref="G19:BH19" si="6">G20</f>
        <v>0</v>
      </c>
      <c r="H19" s="26">
        <f t="shared" si="6"/>
        <v>40794</v>
      </c>
      <c r="I19" s="26">
        <f t="shared" si="6"/>
        <v>12</v>
      </c>
      <c r="J19" s="26">
        <f t="shared" si="6"/>
        <v>0</v>
      </c>
      <c r="K19" s="26">
        <f t="shared" si="6"/>
        <v>0</v>
      </c>
      <c r="L19" s="26">
        <f t="shared" si="6"/>
        <v>0</v>
      </c>
      <c r="M19" s="26">
        <f t="shared" si="6"/>
        <v>0</v>
      </c>
      <c r="N19" s="26">
        <f t="shared" si="6"/>
        <v>0</v>
      </c>
      <c r="O19" s="26">
        <f t="shared" si="6"/>
        <v>0</v>
      </c>
      <c r="P19" s="26">
        <f t="shared" si="6"/>
        <v>0</v>
      </c>
      <c r="Q19" s="26">
        <f t="shared" si="6"/>
        <v>0</v>
      </c>
      <c r="R19" s="26">
        <f t="shared" si="6"/>
        <v>0</v>
      </c>
      <c r="S19" s="26">
        <f t="shared" si="6"/>
        <v>0</v>
      </c>
      <c r="T19" s="26">
        <f t="shared" si="6"/>
        <v>0</v>
      </c>
      <c r="U19" s="26">
        <f t="shared" si="6"/>
        <v>700</v>
      </c>
      <c r="V19" s="26">
        <f t="shared" si="6"/>
        <v>0</v>
      </c>
      <c r="W19" s="26">
        <f t="shared" si="6"/>
        <v>0</v>
      </c>
      <c r="X19" s="26">
        <f t="shared" si="6"/>
        <v>0</v>
      </c>
      <c r="Y19" s="26">
        <f t="shared" si="6"/>
        <v>0</v>
      </c>
      <c r="Z19" s="26">
        <f t="shared" si="6"/>
        <v>0</v>
      </c>
      <c r="AA19" s="26">
        <f t="shared" si="6"/>
        <v>1370</v>
      </c>
      <c r="AB19" s="26">
        <f t="shared" si="6"/>
        <v>23569</v>
      </c>
      <c r="AC19" s="26">
        <f t="shared" si="6"/>
        <v>6576</v>
      </c>
      <c r="AD19" s="26">
        <f t="shared" si="6"/>
        <v>6612</v>
      </c>
      <c r="AE19" s="26">
        <f t="shared" si="6"/>
        <v>21720</v>
      </c>
      <c r="AF19" s="26">
        <f t="shared" si="6"/>
        <v>22920</v>
      </c>
      <c r="AG19" s="26">
        <f t="shared" si="6"/>
        <v>26947</v>
      </c>
      <c r="AH19" s="26">
        <f t="shared" si="6"/>
        <v>16831</v>
      </c>
      <c r="AI19" s="26">
        <f t="shared" si="6"/>
        <v>26400</v>
      </c>
      <c r="AJ19" s="26">
        <f t="shared" si="6"/>
        <v>26629</v>
      </c>
      <c r="AK19" s="26">
        <f t="shared" si="6"/>
        <v>6800</v>
      </c>
      <c r="AL19" s="26">
        <f t="shared" si="6"/>
        <v>0</v>
      </c>
      <c r="AM19" s="26">
        <f t="shared" si="6"/>
        <v>0</v>
      </c>
      <c r="AN19" s="26">
        <f t="shared" si="6"/>
        <v>0</v>
      </c>
      <c r="AO19" s="26">
        <f t="shared" si="6"/>
        <v>0</v>
      </c>
      <c r="AP19" s="26">
        <f t="shared" si="6"/>
        <v>0</v>
      </c>
      <c r="AQ19" s="26">
        <f t="shared" si="6"/>
        <v>0</v>
      </c>
      <c r="AR19" s="26">
        <f t="shared" si="6"/>
        <v>0</v>
      </c>
      <c r="AS19" s="26">
        <f t="shared" si="6"/>
        <v>0</v>
      </c>
      <c r="AT19" s="26">
        <f t="shared" si="6"/>
        <v>0</v>
      </c>
      <c r="AU19" s="26">
        <f t="shared" si="6"/>
        <v>0</v>
      </c>
      <c r="AV19" s="26">
        <f t="shared" si="6"/>
        <v>0</v>
      </c>
      <c r="AW19" s="26">
        <f t="shared" si="6"/>
        <v>0</v>
      </c>
      <c r="AX19" s="26">
        <f t="shared" si="6"/>
        <v>0</v>
      </c>
      <c r="AY19" s="26">
        <f t="shared" si="6"/>
        <v>0</v>
      </c>
      <c r="AZ19" s="26">
        <f t="shared" si="6"/>
        <v>0</v>
      </c>
      <c r="BA19" s="26">
        <f t="shared" si="6"/>
        <v>0</v>
      </c>
      <c r="BB19" s="26">
        <f t="shared" si="6"/>
        <v>0</v>
      </c>
      <c r="BC19" s="26">
        <f t="shared" si="6"/>
        <v>0</v>
      </c>
      <c r="BD19" s="26">
        <f t="shared" si="6"/>
        <v>0</v>
      </c>
      <c r="BE19" s="26">
        <f t="shared" si="6"/>
        <v>0</v>
      </c>
      <c r="BF19" s="26">
        <f t="shared" si="6"/>
        <v>0</v>
      </c>
      <c r="BG19" s="26">
        <f t="shared" si="6"/>
        <v>0</v>
      </c>
      <c r="BH19" s="26">
        <f t="shared" si="6"/>
        <v>0</v>
      </c>
    </row>
    <row r="20" spans="1:60" s="45" customFormat="1" ht="24" hidden="1" customHeight="1">
      <c r="A20" s="46"/>
      <c r="B20" s="46"/>
      <c r="C20" s="44" t="s">
        <v>90</v>
      </c>
      <c r="D20" s="26">
        <f t="shared" ref="D20" si="7">D28+D21+D25+D32</f>
        <v>0</v>
      </c>
      <c r="E20" s="22">
        <f t="shared" si="1"/>
        <v>227880</v>
      </c>
      <c r="F20" s="26">
        <f t="shared" ref="F20:BF20" si="8">F28+F21+F25+F32</f>
        <v>0</v>
      </c>
      <c r="G20" s="26">
        <f t="shared" si="8"/>
        <v>0</v>
      </c>
      <c r="H20" s="26">
        <f t="shared" si="8"/>
        <v>40794</v>
      </c>
      <c r="I20" s="26">
        <f t="shared" si="8"/>
        <v>12</v>
      </c>
      <c r="J20" s="26">
        <f t="shared" si="8"/>
        <v>0</v>
      </c>
      <c r="K20" s="26">
        <f t="shared" si="8"/>
        <v>0</v>
      </c>
      <c r="L20" s="26">
        <f t="shared" si="8"/>
        <v>0</v>
      </c>
      <c r="M20" s="26">
        <f t="shared" si="8"/>
        <v>0</v>
      </c>
      <c r="N20" s="26">
        <f t="shared" si="8"/>
        <v>0</v>
      </c>
      <c r="O20" s="26">
        <f t="shared" si="8"/>
        <v>0</v>
      </c>
      <c r="P20" s="26">
        <f t="shared" si="8"/>
        <v>0</v>
      </c>
      <c r="Q20" s="26">
        <f t="shared" si="8"/>
        <v>0</v>
      </c>
      <c r="R20" s="26">
        <f t="shared" si="8"/>
        <v>0</v>
      </c>
      <c r="S20" s="26">
        <f t="shared" si="8"/>
        <v>0</v>
      </c>
      <c r="T20" s="26">
        <f t="shared" si="8"/>
        <v>0</v>
      </c>
      <c r="U20" s="26">
        <f t="shared" si="8"/>
        <v>700</v>
      </c>
      <c r="V20" s="26">
        <f>V28+V21+V25+V32</f>
        <v>0</v>
      </c>
      <c r="W20" s="26">
        <f>W28+W21+W25+W32</f>
        <v>0</v>
      </c>
      <c r="X20" s="26">
        <f>X28+X21+X25+X32</f>
        <v>0</v>
      </c>
      <c r="Y20" s="26"/>
      <c r="Z20" s="26">
        <f>Z28+Z21+Z25+Z32</f>
        <v>0</v>
      </c>
      <c r="AA20" s="26">
        <f t="shared" si="8"/>
        <v>1370</v>
      </c>
      <c r="AB20" s="26">
        <f t="shared" si="8"/>
        <v>23569</v>
      </c>
      <c r="AC20" s="26">
        <f t="shared" si="8"/>
        <v>6576</v>
      </c>
      <c r="AD20" s="26">
        <f t="shared" si="8"/>
        <v>6612</v>
      </c>
      <c r="AE20" s="26">
        <f t="shared" si="8"/>
        <v>21720</v>
      </c>
      <c r="AF20" s="26">
        <f t="shared" si="8"/>
        <v>22920</v>
      </c>
      <c r="AG20" s="26">
        <f t="shared" si="8"/>
        <v>26947</v>
      </c>
      <c r="AH20" s="26">
        <f t="shared" si="8"/>
        <v>16831</v>
      </c>
      <c r="AI20" s="26">
        <f t="shared" si="8"/>
        <v>26400</v>
      </c>
      <c r="AJ20" s="26">
        <f t="shared" si="8"/>
        <v>26629</v>
      </c>
      <c r="AK20" s="26">
        <f t="shared" si="8"/>
        <v>6800</v>
      </c>
      <c r="AL20" s="26">
        <f t="shared" si="8"/>
        <v>0</v>
      </c>
      <c r="AM20" s="26">
        <f t="shared" si="8"/>
        <v>0</v>
      </c>
      <c r="AN20" s="26">
        <f t="shared" si="8"/>
        <v>0</v>
      </c>
      <c r="AO20" s="26">
        <f t="shared" si="8"/>
        <v>0</v>
      </c>
      <c r="AP20" s="26">
        <f t="shared" si="8"/>
        <v>0</v>
      </c>
      <c r="AQ20" s="26">
        <f t="shared" si="8"/>
        <v>0</v>
      </c>
      <c r="AR20" s="26">
        <f t="shared" si="8"/>
        <v>0</v>
      </c>
      <c r="AS20" s="26">
        <f t="shared" si="8"/>
        <v>0</v>
      </c>
      <c r="AT20" s="26">
        <f t="shared" si="8"/>
        <v>0</v>
      </c>
      <c r="AU20" s="26">
        <f t="shared" si="8"/>
        <v>0</v>
      </c>
      <c r="AV20" s="26">
        <f t="shared" si="8"/>
        <v>0</v>
      </c>
      <c r="AW20" s="26">
        <f t="shared" si="8"/>
        <v>0</v>
      </c>
      <c r="AX20" s="26">
        <f t="shared" si="8"/>
        <v>0</v>
      </c>
      <c r="AY20" s="26">
        <f t="shared" si="8"/>
        <v>0</v>
      </c>
      <c r="AZ20" s="26">
        <f t="shared" si="8"/>
        <v>0</v>
      </c>
      <c r="BA20" s="26">
        <f t="shared" si="8"/>
        <v>0</v>
      </c>
      <c r="BB20" s="26">
        <f t="shared" si="8"/>
        <v>0</v>
      </c>
      <c r="BC20" s="26">
        <f t="shared" si="8"/>
        <v>0</v>
      </c>
      <c r="BD20" s="26">
        <f t="shared" si="8"/>
        <v>0</v>
      </c>
      <c r="BE20" s="26">
        <f>BE28+BE21+BE25+BE32</f>
        <v>0</v>
      </c>
      <c r="BF20" s="26">
        <f t="shared" si="8"/>
        <v>0</v>
      </c>
      <c r="BG20" s="26">
        <f>BG28+BG21+BG25+BG32</f>
        <v>0</v>
      </c>
      <c r="BH20" s="26">
        <f>BH28+BH21+BH25+BH32</f>
        <v>0</v>
      </c>
    </row>
    <row r="21" spans="1:60" s="45" customFormat="1" ht="24" customHeight="1">
      <c r="A21" s="46"/>
      <c r="B21" s="43" t="s">
        <v>91</v>
      </c>
      <c r="C21" s="44" t="s">
        <v>92</v>
      </c>
      <c r="D21" s="26"/>
      <c r="E21" s="22">
        <f t="shared" si="1"/>
        <v>108344</v>
      </c>
      <c r="F21" s="26">
        <f t="shared" ref="F21:BG21" si="9">F22+F23</f>
        <v>0</v>
      </c>
      <c r="G21" s="26">
        <f t="shared" si="9"/>
        <v>0</v>
      </c>
      <c r="H21" s="26">
        <f t="shared" si="9"/>
        <v>0</v>
      </c>
      <c r="I21" s="26">
        <f t="shared" si="9"/>
        <v>0</v>
      </c>
      <c r="J21" s="26">
        <f t="shared" si="9"/>
        <v>0</v>
      </c>
      <c r="K21" s="26">
        <f t="shared" si="9"/>
        <v>0</v>
      </c>
      <c r="L21" s="26">
        <f t="shared" si="9"/>
        <v>0</v>
      </c>
      <c r="M21" s="26">
        <f t="shared" si="9"/>
        <v>0</v>
      </c>
      <c r="N21" s="26">
        <f t="shared" si="9"/>
        <v>0</v>
      </c>
      <c r="O21" s="26">
        <f t="shared" si="9"/>
        <v>0</v>
      </c>
      <c r="P21" s="26">
        <f t="shared" si="9"/>
        <v>0</v>
      </c>
      <c r="Q21" s="26">
        <f t="shared" si="9"/>
        <v>0</v>
      </c>
      <c r="R21" s="26"/>
      <c r="S21" s="26">
        <f>S22+S23</f>
        <v>0</v>
      </c>
      <c r="T21" s="26">
        <f>T22+T23</f>
        <v>0</v>
      </c>
      <c r="U21" s="26">
        <f t="shared" si="9"/>
        <v>0</v>
      </c>
      <c r="V21" s="26">
        <f>V22+V23</f>
        <v>0</v>
      </c>
      <c r="W21" s="26">
        <f>W22+W23</f>
        <v>0</v>
      </c>
      <c r="X21" s="26"/>
      <c r="Y21" s="26"/>
      <c r="Z21" s="26">
        <f>Z22+Z23</f>
        <v>0</v>
      </c>
      <c r="AA21" s="26">
        <f t="shared" si="9"/>
        <v>0</v>
      </c>
      <c r="AB21" s="26">
        <f t="shared" si="9"/>
        <v>23569</v>
      </c>
      <c r="AC21" s="26">
        <f t="shared" si="9"/>
        <v>6576</v>
      </c>
      <c r="AD21" s="26">
        <f t="shared" si="9"/>
        <v>6612</v>
      </c>
      <c r="AE21" s="26">
        <f t="shared" si="9"/>
        <v>21720</v>
      </c>
      <c r="AF21" s="26">
        <f t="shared" si="9"/>
        <v>22920</v>
      </c>
      <c r="AG21" s="26">
        <f t="shared" si="9"/>
        <v>26947</v>
      </c>
      <c r="AH21" s="26">
        <f t="shared" si="9"/>
        <v>0</v>
      </c>
      <c r="AI21" s="26">
        <f t="shared" si="9"/>
        <v>0</v>
      </c>
      <c r="AJ21" s="26">
        <f t="shared" si="9"/>
        <v>0</v>
      </c>
      <c r="AK21" s="26">
        <f t="shared" si="9"/>
        <v>0</v>
      </c>
      <c r="AL21" s="26">
        <f t="shared" si="9"/>
        <v>0</v>
      </c>
      <c r="AM21" s="26">
        <f t="shared" si="9"/>
        <v>0</v>
      </c>
      <c r="AN21" s="26">
        <f t="shared" si="9"/>
        <v>0</v>
      </c>
      <c r="AO21" s="26">
        <f t="shared" si="9"/>
        <v>0</v>
      </c>
      <c r="AP21" s="26">
        <f t="shared" si="9"/>
        <v>0</v>
      </c>
      <c r="AQ21" s="26">
        <f t="shared" si="9"/>
        <v>0</v>
      </c>
      <c r="AR21" s="26">
        <f t="shared" si="9"/>
        <v>0</v>
      </c>
      <c r="AS21" s="26">
        <f t="shared" si="9"/>
        <v>0</v>
      </c>
      <c r="AT21" s="26">
        <f t="shared" si="9"/>
        <v>0</v>
      </c>
      <c r="AU21" s="26">
        <f t="shared" si="9"/>
        <v>0</v>
      </c>
      <c r="AV21" s="26">
        <f t="shared" si="9"/>
        <v>0</v>
      </c>
      <c r="AW21" s="26">
        <f t="shared" si="9"/>
        <v>0</v>
      </c>
      <c r="AX21" s="26">
        <f t="shared" si="9"/>
        <v>0</v>
      </c>
      <c r="AY21" s="26">
        <f>AY22+AY23</f>
        <v>0</v>
      </c>
      <c r="AZ21" s="26">
        <f t="shared" si="9"/>
        <v>0</v>
      </c>
      <c r="BA21" s="26">
        <f t="shared" si="9"/>
        <v>0</v>
      </c>
      <c r="BB21" s="26">
        <f t="shared" si="9"/>
        <v>0</v>
      </c>
      <c r="BC21" s="26">
        <f t="shared" si="9"/>
        <v>0</v>
      </c>
      <c r="BD21" s="26">
        <f t="shared" si="9"/>
        <v>0</v>
      </c>
      <c r="BE21" s="26">
        <f>BE22+BE23</f>
        <v>0</v>
      </c>
      <c r="BF21" s="26">
        <f t="shared" si="9"/>
        <v>0</v>
      </c>
      <c r="BG21" s="26">
        <f t="shared" si="9"/>
        <v>0</v>
      </c>
      <c r="BH21" s="26">
        <f>BH22+BH23</f>
        <v>0</v>
      </c>
    </row>
    <row r="22" spans="1:60" s="45" customFormat="1" ht="24" customHeight="1">
      <c r="A22" s="46"/>
      <c r="B22" s="47"/>
      <c r="C22" s="48" t="s">
        <v>93</v>
      </c>
      <c r="D22" s="25"/>
      <c r="E22" s="22">
        <f t="shared" si="1"/>
        <v>72196</v>
      </c>
      <c r="F22" s="25"/>
      <c r="G22" s="25"/>
      <c r="H22" s="25"/>
      <c r="I22" s="25"/>
      <c r="J22" s="25"/>
      <c r="K22" s="25"/>
      <c r="L22" s="25"/>
      <c r="M22" s="25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7"/>
      <c r="AA22" s="25"/>
      <c r="AB22" s="25">
        <v>14839</v>
      </c>
      <c r="AC22" s="25">
        <v>5208</v>
      </c>
      <c r="AD22" s="25">
        <v>6062</v>
      </c>
      <c r="AE22" s="25">
        <v>16570</v>
      </c>
      <c r="AF22" s="25">
        <v>16670</v>
      </c>
      <c r="AG22" s="25">
        <v>12847</v>
      </c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7"/>
      <c r="BF22" s="25"/>
      <c r="BG22" s="27"/>
      <c r="BH22" s="27"/>
    </row>
    <row r="23" spans="1:60" ht="24" customHeight="1">
      <c r="A23" s="49"/>
      <c r="B23" s="49"/>
      <c r="C23" s="48" t="s">
        <v>94</v>
      </c>
      <c r="D23" s="25"/>
      <c r="E23" s="22">
        <f t="shared" si="1"/>
        <v>36148</v>
      </c>
      <c r="F23" s="25"/>
      <c r="G23" s="25"/>
      <c r="H23" s="25"/>
      <c r="I23" s="25"/>
      <c r="J23" s="25"/>
      <c r="K23" s="25"/>
      <c r="L23" s="25"/>
      <c r="M23" s="25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7"/>
      <c r="AA23" s="25"/>
      <c r="AB23" s="25">
        <f>3400+2330+3000</f>
        <v>8730</v>
      </c>
      <c r="AC23" s="25">
        <f>268+1000+100</f>
        <v>1368</v>
      </c>
      <c r="AD23" s="25">
        <f>450+100</f>
        <v>550</v>
      </c>
      <c r="AE23" s="25">
        <f>3050+100+2000</f>
        <v>5150</v>
      </c>
      <c r="AF23" s="25">
        <f>2000+650+2100+1500</f>
        <v>6250</v>
      </c>
      <c r="AG23" s="25">
        <f>12000+500+100+1500</f>
        <v>14100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7"/>
      <c r="BF23" s="25"/>
      <c r="BG23" s="27"/>
      <c r="BH23" s="27"/>
    </row>
    <row r="24" spans="1:60" s="113" customFormat="1" ht="24" customHeight="1">
      <c r="A24" s="108"/>
      <c r="B24" s="108"/>
      <c r="C24" s="109" t="s">
        <v>95</v>
      </c>
      <c r="D24" s="111"/>
      <c r="E24" s="22">
        <f t="shared" si="1"/>
        <v>21000</v>
      </c>
      <c r="F24" s="111"/>
      <c r="G24" s="111"/>
      <c r="H24" s="111"/>
      <c r="I24" s="111"/>
      <c r="J24" s="111"/>
      <c r="K24" s="111"/>
      <c r="L24" s="111"/>
      <c r="M24" s="111"/>
      <c r="N24" s="110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2"/>
      <c r="AA24" s="111"/>
      <c r="AB24" s="111">
        <v>3400</v>
      </c>
      <c r="AC24" s="111">
        <v>100</v>
      </c>
      <c r="AD24" s="111">
        <v>450</v>
      </c>
      <c r="AE24" s="111">
        <v>3050</v>
      </c>
      <c r="AF24" s="111">
        <v>2000</v>
      </c>
      <c r="AG24" s="111">
        <v>12000</v>
      </c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2"/>
      <c r="BF24" s="111"/>
      <c r="BG24" s="112"/>
      <c r="BH24" s="112"/>
    </row>
    <row r="25" spans="1:60" s="45" customFormat="1" ht="29.4" customHeight="1">
      <c r="A25" s="46"/>
      <c r="B25" s="43" t="s">
        <v>96</v>
      </c>
      <c r="C25" s="51" t="s">
        <v>97</v>
      </c>
      <c r="D25" s="26"/>
      <c r="E25" s="22">
        <f t="shared" si="1"/>
        <v>6800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>
        <f>AK26+AK27</f>
        <v>6800</v>
      </c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7"/>
      <c r="BF25" s="26"/>
      <c r="BG25" s="27"/>
      <c r="BH25" s="27"/>
    </row>
    <row r="26" spans="1:60" s="45" customFormat="1" ht="24" customHeight="1">
      <c r="A26" s="46"/>
      <c r="B26" s="46"/>
      <c r="C26" s="51" t="s">
        <v>93</v>
      </c>
      <c r="D26" s="26"/>
      <c r="E26" s="22">
        <f t="shared" si="1"/>
        <v>2350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5">
        <v>2350</v>
      </c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7"/>
      <c r="BF26" s="26"/>
      <c r="BG26" s="27"/>
      <c r="BH26" s="27"/>
    </row>
    <row r="27" spans="1:60" s="45" customFormat="1" ht="24" customHeight="1">
      <c r="A27" s="46"/>
      <c r="B27" s="46"/>
      <c r="C27" s="51" t="s">
        <v>94</v>
      </c>
      <c r="D27" s="26"/>
      <c r="E27" s="22">
        <f t="shared" si="1"/>
        <v>4450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5">
        <f>4300+150</f>
        <v>4450</v>
      </c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7"/>
      <c r="BF27" s="26"/>
      <c r="BG27" s="27"/>
      <c r="BH27" s="27"/>
    </row>
    <row r="28" spans="1:60" s="45" customFormat="1" ht="24" customHeight="1">
      <c r="A28" s="46"/>
      <c r="B28" s="43" t="s">
        <v>98</v>
      </c>
      <c r="C28" s="44" t="s">
        <v>116</v>
      </c>
      <c r="D28" s="26"/>
      <c r="E28" s="22">
        <f t="shared" si="1"/>
        <v>69860</v>
      </c>
      <c r="F28" s="26">
        <f t="shared" ref="F28:BG28" si="10">F29+F30</f>
        <v>0</v>
      </c>
      <c r="G28" s="26">
        <f t="shared" si="10"/>
        <v>0</v>
      </c>
      <c r="H28" s="26">
        <f t="shared" si="10"/>
        <v>0</v>
      </c>
      <c r="I28" s="26">
        <f t="shared" si="10"/>
        <v>0</v>
      </c>
      <c r="J28" s="26">
        <f t="shared" si="10"/>
        <v>0</v>
      </c>
      <c r="K28" s="26">
        <f t="shared" si="10"/>
        <v>0</v>
      </c>
      <c r="L28" s="26">
        <f t="shared" si="10"/>
        <v>0</v>
      </c>
      <c r="M28" s="26">
        <f t="shared" si="10"/>
        <v>0</v>
      </c>
      <c r="N28" s="26">
        <f t="shared" si="10"/>
        <v>0</v>
      </c>
      <c r="O28" s="26">
        <f t="shared" si="10"/>
        <v>0</v>
      </c>
      <c r="P28" s="26">
        <f t="shared" si="10"/>
        <v>0</v>
      </c>
      <c r="Q28" s="26">
        <f t="shared" si="10"/>
        <v>0</v>
      </c>
      <c r="R28" s="26"/>
      <c r="S28" s="26">
        <f>S29+S30</f>
        <v>0</v>
      </c>
      <c r="T28" s="26">
        <f>T29+T30</f>
        <v>0</v>
      </c>
      <c r="U28" s="26">
        <f t="shared" si="10"/>
        <v>0</v>
      </c>
      <c r="V28" s="26">
        <f>V29+V30</f>
        <v>0</v>
      </c>
      <c r="W28" s="26">
        <f>W29+W30</f>
        <v>0</v>
      </c>
      <c r="X28" s="26"/>
      <c r="Y28" s="26"/>
      <c r="Z28" s="26">
        <f>Z29+Z30</f>
        <v>0</v>
      </c>
      <c r="AA28" s="26">
        <f t="shared" si="10"/>
        <v>0</v>
      </c>
      <c r="AB28" s="26">
        <f t="shared" si="10"/>
        <v>0</v>
      </c>
      <c r="AC28" s="26">
        <f t="shared" si="10"/>
        <v>0</v>
      </c>
      <c r="AD28" s="26">
        <f t="shared" si="10"/>
        <v>0</v>
      </c>
      <c r="AE28" s="26">
        <f t="shared" si="10"/>
        <v>0</v>
      </c>
      <c r="AF28" s="26">
        <f t="shared" si="10"/>
        <v>0</v>
      </c>
      <c r="AG28" s="26">
        <f t="shared" si="10"/>
        <v>0</v>
      </c>
      <c r="AH28" s="26">
        <f t="shared" si="10"/>
        <v>16831</v>
      </c>
      <c r="AI28" s="26">
        <f t="shared" si="10"/>
        <v>26400</v>
      </c>
      <c r="AJ28" s="26">
        <f t="shared" si="10"/>
        <v>26629</v>
      </c>
      <c r="AK28" s="26">
        <f t="shared" si="10"/>
        <v>0</v>
      </c>
      <c r="AL28" s="26">
        <f t="shared" si="10"/>
        <v>0</v>
      </c>
      <c r="AM28" s="26">
        <f t="shared" si="10"/>
        <v>0</v>
      </c>
      <c r="AN28" s="26">
        <f t="shared" si="10"/>
        <v>0</v>
      </c>
      <c r="AO28" s="26">
        <f t="shared" si="10"/>
        <v>0</v>
      </c>
      <c r="AP28" s="26">
        <f t="shared" si="10"/>
        <v>0</v>
      </c>
      <c r="AQ28" s="26">
        <f t="shared" si="10"/>
        <v>0</v>
      </c>
      <c r="AR28" s="26">
        <f t="shared" si="10"/>
        <v>0</v>
      </c>
      <c r="AS28" s="26">
        <f t="shared" si="10"/>
        <v>0</v>
      </c>
      <c r="AT28" s="26">
        <f t="shared" si="10"/>
        <v>0</v>
      </c>
      <c r="AU28" s="26">
        <f t="shared" si="10"/>
        <v>0</v>
      </c>
      <c r="AV28" s="26">
        <f t="shared" si="10"/>
        <v>0</v>
      </c>
      <c r="AW28" s="26">
        <f t="shared" si="10"/>
        <v>0</v>
      </c>
      <c r="AX28" s="26">
        <f t="shared" si="10"/>
        <v>0</v>
      </c>
      <c r="AY28" s="26">
        <f t="shared" si="10"/>
        <v>0</v>
      </c>
      <c r="AZ28" s="26">
        <f t="shared" si="10"/>
        <v>0</v>
      </c>
      <c r="BA28" s="26">
        <f t="shared" si="10"/>
        <v>0</v>
      </c>
      <c r="BB28" s="26">
        <f t="shared" si="10"/>
        <v>0</v>
      </c>
      <c r="BC28" s="26">
        <f t="shared" si="10"/>
        <v>0</v>
      </c>
      <c r="BD28" s="26">
        <f t="shared" si="10"/>
        <v>0</v>
      </c>
      <c r="BE28" s="26">
        <f>BE29+BE30</f>
        <v>0</v>
      </c>
      <c r="BF28" s="26">
        <f t="shared" si="10"/>
        <v>0</v>
      </c>
      <c r="BG28" s="26">
        <f t="shared" si="10"/>
        <v>0</v>
      </c>
      <c r="BH28" s="26">
        <f>BH29+BH30</f>
        <v>0</v>
      </c>
    </row>
    <row r="29" spans="1:60" s="50" customFormat="1" ht="24" customHeight="1">
      <c r="A29" s="49"/>
      <c r="B29" s="52"/>
      <c r="C29" s="53" t="s">
        <v>93</v>
      </c>
      <c r="D29" s="25"/>
      <c r="E29" s="22">
        <f t="shared" si="1"/>
        <v>17328</v>
      </c>
      <c r="F29" s="25"/>
      <c r="G29" s="25"/>
      <c r="H29" s="25"/>
      <c r="I29" s="25"/>
      <c r="J29" s="25"/>
      <c r="K29" s="25"/>
      <c r="L29" s="25"/>
      <c r="M29" s="25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7"/>
      <c r="AA29" s="25"/>
      <c r="AB29" s="25"/>
      <c r="AC29" s="25"/>
      <c r="AD29" s="25"/>
      <c r="AE29" s="25">
        <v>0</v>
      </c>
      <c r="AF29" s="25">
        <v>0</v>
      </c>
      <c r="AG29" s="25"/>
      <c r="AH29" s="25">
        <v>6498</v>
      </c>
      <c r="AI29" s="25">
        <v>0</v>
      </c>
      <c r="AJ29" s="25">
        <v>10830</v>
      </c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7"/>
      <c r="BF29" s="25"/>
      <c r="BG29" s="27"/>
      <c r="BH29" s="27"/>
    </row>
    <row r="30" spans="1:60" s="50" customFormat="1" ht="24" customHeight="1">
      <c r="A30" s="49"/>
      <c r="B30" s="52"/>
      <c r="C30" s="48" t="s">
        <v>94</v>
      </c>
      <c r="D30" s="25"/>
      <c r="E30" s="22">
        <f t="shared" si="1"/>
        <v>52532</v>
      </c>
      <c r="F30" s="25"/>
      <c r="G30" s="25"/>
      <c r="H30" s="25"/>
      <c r="I30" s="25"/>
      <c r="J30" s="25"/>
      <c r="K30" s="25"/>
      <c r="L30" s="25"/>
      <c r="M30" s="25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7"/>
      <c r="AA30" s="25"/>
      <c r="AB30" s="25"/>
      <c r="AC30" s="25"/>
      <c r="AD30" s="25"/>
      <c r="AE30" s="25"/>
      <c r="AF30" s="25"/>
      <c r="AG30" s="25"/>
      <c r="AH30" s="25">
        <f>8000+60+273+2000</f>
        <v>10333</v>
      </c>
      <c r="AI30" s="25">
        <f>11000+15300+100</f>
        <v>26400</v>
      </c>
      <c r="AJ30" s="25">
        <f>8923+3400+476+3000</f>
        <v>15799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7"/>
      <c r="BF30" s="25"/>
      <c r="BG30" s="27"/>
      <c r="BH30" s="27"/>
    </row>
    <row r="31" spans="1:60" s="113" customFormat="1" ht="24" customHeight="1">
      <c r="A31" s="108"/>
      <c r="B31" s="114"/>
      <c r="C31" s="109" t="s">
        <v>95</v>
      </c>
      <c r="D31" s="111"/>
      <c r="E31" s="22">
        <f t="shared" si="1"/>
        <v>27923</v>
      </c>
      <c r="F31" s="111"/>
      <c r="G31" s="111"/>
      <c r="H31" s="111"/>
      <c r="I31" s="111"/>
      <c r="J31" s="111"/>
      <c r="K31" s="111"/>
      <c r="L31" s="111"/>
      <c r="M31" s="111"/>
      <c r="N31" s="110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2"/>
      <c r="AA31" s="111"/>
      <c r="AB31" s="111"/>
      <c r="AC31" s="111"/>
      <c r="AD31" s="111"/>
      <c r="AE31" s="111">
        <v>0</v>
      </c>
      <c r="AF31" s="111">
        <v>0</v>
      </c>
      <c r="AG31" s="111"/>
      <c r="AH31" s="111">
        <v>8000</v>
      </c>
      <c r="AI31" s="111">
        <v>11000</v>
      </c>
      <c r="AJ31" s="111">
        <v>8923</v>
      </c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2"/>
      <c r="BF31" s="111"/>
      <c r="BG31" s="112"/>
      <c r="BH31" s="112"/>
    </row>
    <row r="32" spans="1:60" s="50" customFormat="1" ht="28.8" customHeight="1">
      <c r="A32" s="49"/>
      <c r="B32" s="43" t="s">
        <v>99</v>
      </c>
      <c r="C32" s="54" t="s">
        <v>411</v>
      </c>
      <c r="D32" s="25"/>
      <c r="E32" s="22">
        <f t="shared" si="1"/>
        <v>42876</v>
      </c>
      <c r="F32" s="25"/>
      <c r="G32" s="25"/>
      <c r="H32" s="25">
        <f>1000+10000+900+10000+1500+2000+500+300+300+500+1000+1000+500+594+1700+9000</f>
        <v>40794</v>
      </c>
      <c r="I32" s="25">
        <v>12</v>
      </c>
      <c r="J32" s="25"/>
      <c r="K32" s="25"/>
      <c r="L32" s="25"/>
      <c r="M32" s="25"/>
      <c r="N32" s="26"/>
      <c r="O32" s="25"/>
      <c r="P32" s="25"/>
      <c r="Q32" s="25"/>
      <c r="R32" s="25"/>
      <c r="S32" s="25"/>
      <c r="T32" s="25"/>
      <c r="U32" s="25">
        <v>700</v>
      </c>
      <c r="V32" s="25"/>
      <c r="W32" s="25"/>
      <c r="X32" s="25"/>
      <c r="Y32" s="25"/>
      <c r="Z32" s="27"/>
      <c r="AA32" s="25">
        <f>2370-1000</f>
        <v>1370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7"/>
      <c r="BF32" s="25"/>
      <c r="BG32" s="27"/>
      <c r="BH32" s="27"/>
    </row>
    <row r="33" spans="1:60" s="45" customFormat="1" ht="24" customHeight="1">
      <c r="A33" s="47">
        <v>100</v>
      </c>
      <c r="B33" s="47"/>
      <c r="C33" s="51" t="s">
        <v>100</v>
      </c>
      <c r="D33" s="26">
        <v>26850</v>
      </c>
      <c r="E33" s="22">
        <f t="shared" si="1"/>
        <v>26850</v>
      </c>
      <c r="F33" s="26">
        <f t="shared" ref="F33:BH33" si="11">F35+F37+F38</f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26">
        <f t="shared" si="11"/>
        <v>0</v>
      </c>
      <c r="N33" s="26">
        <f t="shared" si="11"/>
        <v>0</v>
      </c>
      <c r="O33" s="26">
        <f t="shared" si="11"/>
        <v>0</v>
      </c>
      <c r="P33" s="26">
        <f t="shared" si="11"/>
        <v>0</v>
      </c>
      <c r="Q33" s="26">
        <f t="shared" si="11"/>
        <v>0</v>
      </c>
      <c r="R33" s="26">
        <f t="shared" si="11"/>
        <v>0</v>
      </c>
      <c r="S33" s="26">
        <f t="shared" si="11"/>
        <v>0</v>
      </c>
      <c r="T33" s="26">
        <f t="shared" si="11"/>
        <v>21869</v>
      </c>
      <c r="U33" s="26">
        <f t="shared" si="11"/>
        <v>4681</v>
      </c>
      <c r="V33" s="26">
        <f>V35+V37+V38</f>
        <v>0</v>
      </c>
      <c r="W33" s="26">
        <f>W35+W37+W38</f>
        <v>0</v>
      </c>
      <c r="X33" s="26">
        <f>X35+X37+X38</f>
        <v>0</v>
      </c>
      <c r="Y33" s="26"/>
      <c r="Z33" s="26">
        <f>Z35+Z37+Z38</f>
        <v>0</v>
      </c>
      <c r="AA33" s="26">
        <f t="shared" si="11"/>
        <v>0</v>
      </c>
      <c r="AB33" s="26">
        <f t="shared" si="11"/>
        <v>200</v>
      </c>
      <c r="AC33" s="26">
        <f t="shared" si="11"/>
        <v>0</v>
      </c>
      <c r="AD33" s="26">
        <f t="shared" si="11"/>
        <v>0</v>
      </c>
      <c r="AE33" s="26">
        <f t="shared" si="11"/>
        <v>0</v>
      </c>
      <c r="AF33" s="26">
        <f t="shared" si="11"/>
        <v>0</v>
      </c>
      <c r="AG33" s="26">
        <f t="shared" si="11"/>
        <v>100</v>
      </c>
      <c r="AH33" s="26">
        <f t="shared" si="11"/>
        <v>0</v>
      </c>
      <c r="AI33" s="26">
        <f t="shared" si="11"/>
        <v>0</v>
      </c>
      <c r="AJ33" s="26">
        <f t="shared" si="11"/>
        <v>0</v>
      </c>
      <c r="AK33" s="26">
        <f t="shared" si="11"/>
        <v>0</v>
      </c>
      <c r="AL33" s="26"/>
      <c r="AM33" s="26">
        <f>AM35+AM37+AM38</f>
        <v>0</v>
      </c>
      <c r="AN33" s="26">
        <f>AN35+AN37+AN38</f>
        <v>0</v>
      </c>
      <c r="AO33" s="26">
        <f>AO35+AO37+AO38</f>
        <v>0</v>
      </c>
      <c r="AP33" s="26">
        <f t="shared" si="11"/>
        <v>0</v>
      </c>
      <c r="AQ33" s="26">
        <f t="shared" si="11"/>
        <v>0</v>
      </c>
      <c r="AR33" s="26">
        <f t="shared" si="11"/>
        <v>0</v>
      </c>
      <c r="AS33" s="26">
        <f t="shared" si="11"/>
        <v>0</v>
      </c>
      <c r="AT33" s="26">
        <f t="shared" si="11"/>
        <v>0</v>
      </c>
      <c r="AU33" s="26">
        <f t="shared" si="11"/>
        <v>0</v>
      </c>
      <c r="AV33" s="26">
        <f t="shared" si="11"/>
        <v>0</v>
      </c>
      <c r="AW33" s="26">
        <f t="shared" si="11"/>
        <v>0</v>
      </c>
      <c r="AX33" s="26">
        <f t="shared" si="11"/>
        <v>0</v>
      </c>
      <c r="AY33" s="26">
        <f t="shared" si="11"/>
        <v>0</v>
      </c>
      <c r="AZ33" s="26">
        <f t="shared" si="11"/>
        <v>0</v>
      </c>
      <c r="BA33" s="26">
        <f t="shared" si="11"/>
        <v>0</v>
      </c>
      <c r="BB33" s="26">
        <f t="shared" si="11"/>
        <v>0</v>
      </c>
      <c r="BC33" s="26">
        <f t="shared" si="11"/>
        <v>0</v>
      </c>
      <c r="BD33" s="26">
        <f t="shared" si="11"/>
        <v>0</v>
      </c>
      <c r="BE33" s="26">
        <f>BE35+BE37+BE38</f>
        <v>0</v>
      </c>
      <c r="BF33" s="26">
        <f t="shared" si="11"/>
        <v>0</v>
      </c>
      <c r="BG33" s="26">
        <f t="shared" si="11"/>
        <v>0</v>
      </c>
      <c r="BH33" s="26">
        <f t="shared" si="11"/>
        <v>0</v>
      </c>
    </row>
    <row r="34" spans="1:60" s="45" customFormat="1" ht="24" customHeight="1">
      <c r="A34" s="47"/>
      <c r="B34" s="47">
        <v>102</v>
      </c>
      <c r="C34" s="51" t="s">
        <v>101</v>
      </c>
      <c r="D34" s="26"/>
      <c r="E34" s="22">
        <f t="shared" si="1"/>
        <v>26850</v>
      </c>
      <c r="F34" s="26">
        <f t="shared" ref="F34:AV34" si="12">SUM(F35:F38)</f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ref="J34:R34" si="13">SUM(J35:J38)</f>
        <v>0</v>
      </c>
      <c r="K34" s="26">
        <f t="shared" si="13"/>
        <v>0</v>
      </c>
      <c r="L34" s="26">
        <f t="shared" si="13"/>
        <v>0</v>
      </c>
      <c r="M34" s="26">
        <f t="shared" si="13"/>
        <v>0</v>
      </c>
      <c r="N34" s="26">
        <f t="shared" si="13"/>
        <v>0</v>
      </c>
      <c r="O34" s="26">
        <f t="shared" si="13"/>
        <v>0</v>
      </c>
      <c r="P34" s="26">
        <f t="shared" si="13"/>
        <v>0</v>
      </c>
      <c r="Q34" s="26">
        <f t="shared" si="13"/>
        <v>0</v>
      </c>
      <c r="R34" s="26">
        <f t="shared" si="13"/>
        <v>0</v>
      </c>
      <c r="S34" s="26">
        <v>0</v>
      </c>
      <c r="T34" s="26">
        <f>SUM(T35,T37:T38)</f>
        <v>21869</v>
      </c>
      <c r="U34" s="26">
        <f>SUM(U35,U37:U38)</f>
        <v>4681</v>
      </c>
      <c r="V34" s="26">
        <v>0</v>
      </c>
      <c r="W34" s="26">
        <f>SUM(W35:W38)</f>
        <v>0</v>
      </c>
      <c r="X34" s="26">
        <f>SUM(X35:X38)</f>
        <v>0</v>
      </c>
      <c r="Y34" s="26"/>
      <c r="Z34" s="26">
        <f>SUM(Z35:Z38)</f>
        <v>0</v>
      </c>
      <c r="AA34" s="26">
        <f t="shared" si="12"/>
        <v>0</v>
      </c>
      <c r="AB34" s="26">
        <f>SUM(AB35:AB38)</f>
        <v>200</v>
      </c>
      <c r="AC34" s="26">
        <f t="shared" ref="AC34" si="14">SUM(AC35:AC38)</f>
        <v>0</v>
      </c>
      <c r="AD34" s="26">
        <f>SUM(AD35:AD38)</f>
        <v>0</v>
      </c>
      <c r="AE34" s="26">
        <f t="shared" ref="AE34:AK34" si="15">SUM(AE35:AE38)</f>
        <v>0</v>
      </c>
      <c r="AF34" s="26">
        <f t="shared" si="15"/>
        <v>0</v>
      </c>
      <c r="AG34" s="26">
        <f t="shared" si="15"/>
        <v>100</v>
      </c>
      <c r="AH34" s="26">
        <f t="shared" si="15"/>
        <v>0</v>
      </c>
      <c r="AI34" s="26">
        <f t="shared" si="15"/>
        <v>0</v>
      </c>
      <c r="AJ34" s="26">
        <f t="shared" si="15"/>
        <v>0</v>
      </c>
      <c r="AK34" s="26">
        <f t="shared" si="15"/>
        <v>0</v>
      </c>
      <c r="AL34" s="26"/>
      <c r="AM34" s="26">
        <v>0</v>
      </c>
      <c r="AN34" s="26">
        <v>0</v>
      </c>
      <c r="AO34" s="26">
        <f>SUM(AO35:AO38)</f>
        <v>0</v>
      </c>
      <c r="AP34" s="26">
        <f t="shared" si="12"/>
        <v>0</v>
      </c>
      <c r="AQ34" s="26">
        <f t="shared" si="12"/>
        <v>0</v>
      </c>
      <c r="AR34" s="26">
        <f t="shared" si="12"/>
        <v>0</v>
      </c>
      <c r="AS34" s="26">
        <f t="shared" si="12"/>
        <v>0</v>
      </c>
      <c r="AT34" s="26">
        <f t="shared" si="12"/>
        <v>0</v>
      </c>
      <c r="AU34" s="26">
        <f t="shared" si="12"/>
        <v>0</v>
      </c>
      <c r="AV34" s="26">
        <f t="shared" si="12"/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</row>
    <row r="35" spans="1:60" s="45" customFormat="1" ht="19.2" customHeight="1">
      <c r="A35" s="46"/>
      <c r="B35" s="46"/>
      <c r="C35" s="48" t="s">
        <v>93</v>
      </c>
      <c r="D35" s="25"/>
      <c r="E35" s="22">
        <f t="shared" si="1"/>
        <v>9574</v>
      </c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>
        <v>6583</v>
      </c>
      <c r="U35" s="25">
        <v>2991</v>
      </c>
      <c r="V35" s="25"/>
      <c r="W35" s="25"/>
      <c r="X35" s="25"/>
      <c r="Y35" s="25"/>
      <c r="Z35" s="27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7"/>
      <c r="BF35" s="25"/>
      <c r="BG35" s="27"/>
      <c r="BH35" s="27"/>
    </row>
    <row r="36" spans="1:60" s="117" customFormat="1" ht="24" hidden="1" customHeight="1">
      <c r="A36" s="115"/>
      <c r="B36" s="115"/>
      <c r="C36" s="116" t="s">
        <v>320</v>
      </c>
      <c r="D36" s="111"/>
      <c r="E36" s="22">
        <f t="shared" si="1"/>
        <v>0</v>
      </c>
      <c r="F36" s="111"/>
      <c r="G36" s="111"/>
      <c r="H36" s="111"/>
      <c r="I36" s="111"/>
      <c r="J36" s="111"/>
      <c r="K36" s="111"/>
      <c r="L36" s="111"/>
      <c r="M36" s="111"/>
      <c r="N36" s="110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2"/>
      <c r="BF36" s="111"/>
      <c r="BG36" s="112"/>
      <c r="BH36" s="112"/>
    </row>
    <row r="37" spans="1:60" s="50" customFormat="1" ht="22.8" customHeight="1">
      <c r="A37" s="49"/>
      <c r="B37" s="49"/>
      <c r="C37" s="48" t="s">
        <v>94</v>
      </c>
      <c r="D37" s="25"/>
      <c r="E37" s="22">
        <f t="shared" si="1"/>
        <v>11276</v>
      </c>
      <c r="F37" s="25"/>
      <c r="G37" s="25"/>
      <c r="H37" s="25"/>
      <c r="I37" s="25"/>
      <c r="J37" s="25"/>
      <c r="K37" s="25"/>
      <c r="L37" s="25"/>
      <c r="M37" s="25"/>
      <c r="N37" s="26"/>
      <c r="O37" s="25"/>
      <c r="P37" s="25"/>
      <c r="Q37" s="25"/>
      <c r="R37" s="25"/>
      <c r="S37" s="25"/>
      <c r="T37" s="25">
        <v>10676</v>
      </c>
      <c r="U37" s="25">
        <v>600</v>
      </c>
      <c r="V37" s="25"/>
      <c r="W37" s="25"/>
      <c r="X37" s="25"/>
      <c r="Y37" s="25"/>
      <c r="Z37" s="27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7"/>
      <c r="BF37" s="25"/>
      <c r="BG37" s="27"/>
      <c r="BH37" s="27"/>
    </row>
    <row r="38" spans="1:60" s="50" customFormat="1" ht="22.8" customHeight="1">
      <c r="A38" s="49"/>
      <c r="B38" s="46"/>
      <c r="C38" s="48" t="s">
        <v>102</v>
      </c>
      <c r="D38" s="25"/>
      <c r="E38" s="22">
        <f t="shared" si="1"/>
        <v>6000</v>
      </c>
      <c r="F38" s="25">
        <f>F39+F40</f>
        <v>0</v>
      </c>
      <c r="G38" s="25">
        <f>G39+G40</f>
        <v>0</v>
      </c>
      <c r="H38" s="25">
        <f>H39+H40</f>
        <v>0</v>
      </c>
      <c r="I38" s="25">
        <f>I39+I40</f>
        <v>0</v>
      </c>
      <c r="J38" s="25"/>
      <c r="K38" s="25"/>
      <c r="L38" s="25">
        <f>L39+L40</f>
        <v>0</v>
      </c>
      <c r="M38" s="25">
        <f>M39</f>
        <v>0</v>
      </c>
      <c r="N38" s="25"/>
      <c r="O38" s="25">
        <f>O39+O40</f>
        <v>0</v>
      </c>
      <c r="P38" s="25"/>
      <c r="Q38" s="25">
        <f t="shared" ref="Q38:V38" si="16">Q39+Q40</f>
        <v>0</v>
      </c>
      <c r="R38" s="25">
        <f t="shared" si="16"/>
        <v>0</v>
      </c>
      <c r="S38" s="25">
        <f t="shared" si="16"/>
        <v>0</v>
      </c>
      <c r="T38" s="25">
        <f t="shared" si="16"/>
        <v>4610</v>
      </c>
      <c r="U38" s="25">
        <f t="shared" si="16"/>
        <v>1090</v>
      </c>
      <c r="V38" s="25">
        <f t="shared" si="16"/>
        <v>0</v>
      </c>
      <c r="W38" s="25"/>
      <c r="X38" s="25">
        <f>X39+X40</f>
        <v>0</v>
      </c>
      <c r="Y38" s="25"/>
      <c r="Z38" s="27"/>
      <c r="AA38" s="25">
        <f>AA39+AA40</f>
        <v>0</v>
      </c>
      <c r="AB38" s="25">
        <f>AB39+AB40</f>
        <v>200</v>
      </c>
      <c r="AC38" s="25">
        <f t="shared" ref="AC38:AI38" si="17">AC39+AC40</f>
        <v>0</v>
      </c>
      <c r="AD38" s="25">
        <f t="shared" si="17"/>
        <v>0</v>
      </c>
      <c r="AE38" s="25">
        <f t="shared" si="17"/>
        <v>0</v>
      </c>
      <c r="AF38" s="25">
        <f t="shared" si="17"/>
        <v>0</v>
      </c>
      <c r="AG38" s="25">
        <f t="shared" si="17"/>
        <v>100</v>
      </c>
      <c r="AH38" s="25">
        <f t="shared" si="17"/>
        <v>0</v>
      </c>
      <c r="AI38" s="25">
        <f t="shared" si="17"/>
        <v>0</v>
      </c>
      <c r="AJ38" s="25"/>
      <c r="AK38" s="25">
        <f>AK39+AK40</f>
        <v>0</v>
      </c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7"/>
      <c r="BF38" s="25"/>
      <c r="BG38" s="27"/>
      <c r="BH38" s="27"/>
    </row>
    <row r="39" spans="1:60" s="50" customFormat="1" ht="22.8" customHeight="1">
      <c r="A39" s="49"/>
      <c r="B39" s="49"/>
      <c r="C39" s="48" t="s">
        <v>103</v>
      </c>
      <c r="D39" s="25"/>
      <c r="E39" s="22">
        <f t="shared" si="1"/>
        <v>5650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>
        <v>4380</v>
      </c>
      <c r="U39" s="25">
        <v>970</v>
      </c>
      <c r="V39" s="25"/>
      <c r="W39" s="25"/>
      <c r="X39" s="25"/>
      <c r="Y39" s="25"/>
      <c r="Z39" s="25"/>
      <c r="AA39" s="25">
        <v>0</v>
      </c>
      <c r="AB39" s="25">
        <v>200</v>
      </c>
      <c r="AC39" s="25"/>
      <c r="AD39" s="25"/>
      <c r="AE39" s="25"/>
      <c r="AF39" s="25"/>
      <c r="AG39" s="25">
        <v>100</v>
      </c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</row>
    <row r="40" spans="1:60" s="50" customFormat="1" ht="22.8" customHeight="1">
      <c r="A40" s="49"/>
      <c r="B40" s="49"/>
      <c r="C40" s="48" t="s">
        <v>104</v>
      </c>
      <c r="D40" s="25"/>
      <c r="E40" s="22">
        <f t="shared" ref="E40:E71" si="18">SUM(F40:BH40)</f>
        <v>350</v>
      </c>
      <c r="F40" s="25"/>
      <c r="G40" s="25"/>
      <c r="H40" s="25"/>
      <c r="I40" s="25"/>
      <c r="J40" s="25">
        <f>J38-J39</f>
        <v>0</v>
      </c>
      <c r="K40" s="25">
        <f>K38-K39</f>
        <v>0</v>
      </c>
      <c r="L40" s="25"/>
      <c r="M40" s="25"/>
      <c r="N40" s="25">
        <f>N38-N39</f>
        <v>0</v>
      </c>
      <c r="O40" s="25"/>
      <c r="P40" s="25">
        <f>P38-P39</f>
        <v>0</v>
      </c>
      <c r="Q40" s="25"/>
      <c r="R40" s="25"/>
      <c r="S40" s="25"/>
      <c r="T40" s="25">
        <v>230</v>
      </c>
      <c r="U40" s="25">
        <v>120</v>
      </c>
      <c r="V40" s="25"/>
      <c r="W40" s="25">
        <f>W38-W39</f>
        <v>0</v>
      </c>
      <c r="X40" s="25"/>
      <c r="Y40" s="25"/>
      <c r="Z40" s="25"/>
      <c r="AA40" s="25">
        <v>0</v>
      </c>
      <c r="AB40" s="25">
        <v>0</v>
      </c>
      <c r="AC40" s="25"/>
      <c r="AD40" s="25">
        <v>0</v>
      </c>
      <c r="AE40" s="25">
        <v>0</v>
      </c>
      <c r="AF40" s="25">
        <v>0</v>
      </c>
      <c r="AG40" s="25">
        <v>0</v>
      </c>
      <c r="AH40" s="25"/>
      <c r="AI40" s="25"/>
      <c r="AJ40" s="25">
        <f>AJ38-AJ39</f>
        <v>0</v>
      </c>
      <c r="AK40" s="25"/>
      <c r="AL40" s="25"/>
      <c r="AM40" s="25">
        <f>AM38-AM39</f>
        <v>0</v>
      </c>
      <c r="AN40" s="25">
        <f>AN38-AN39</f>
        <v>0</v>
      </c>
      <c r="AO40" s="25">
        <f>AO38-AO39</f>
        <v>0</v>
      </c>
      <c r="AP40" s="25">
        <f t="shared" ref="AP40:BH40" si="19">AP38-AP39</f>
        <v>0</v>
      </c>
      <c r="AQ40" s="25">
        <f t="shared" si="19"/>
        <v>0</v>
      </c>
      <c r="AR40" s="25">
        <f t="shared" si="19"/>
        <v>0</v>
      </c>
      <c r="AS40" s="25">
        <f t="shared" si="19"/>
        <v>0</v>
      </c>
      <c r="AT40" s="25">
        <f t="shared" si="19"/>
        <v>0</v>
      </c>
      <c r="AU40" s="25">
        <f t="shared" si="19"/>
        <v>0</v>
      </c>
      <c r="AV40" s="25">
        <f t="shared" si="19"/>
        <v>0</v>
      </c>
      <c r="AW40" s="25">
        <f t="shared" si="19"/>
        <v>0</v>
      </c>
      <c r="AX40" s="25">
        <f t="shared" si="19"/>
        <v>0</v>
      </c>
      <c r="AY40" s="25">
        <f t="shared" si="19"/>
        <v>0</v>
      </c>
      <c r="AZ40" s="25">
        <f t="shared" si="19"/>
        <v>0</v>
      </c>
      <c r="BA40" s="25">
        <f t="shared" si="19"/>
        <v>0</v>
      </c>
      <c r="BB40" s="25">
        <f t="shared" si="19"/>
        <v>0</v>
      </c>
      <c r="BC40" s="25">
        <f t="shared" si="19"/>
        <v>0</v>
      </c>
      <c r="BD40" s="25">
        <f t="shared" si="19"/>
        <v>0</v>
      </c>
      <c r="BE40" s="25">
        <f>BE38-BE39</f>
        <v>0</v>
      </c>
      <c r="BF40" s="25">
        <f t="shared" si="19"/>
        <v>0</v>
      </c>
      <c r="BG40" s="25">
        <f t="shared" si="19"/>
        <v>0</v>
      </c>
      <c r="BH40" s="25">
        <f t="shared" si="19"/>
        <v>0</v>
      </c>
    </row>
    <row r="41" spans="1:60" s="45" customFormat="1" ht="22.8" customHeight="1">
      <c r="A41" s="56">
        <v>160</v>
      </c>
      <c r="B41" s="57"/>
      <c r="C41" s="58" t="s">
        <v>105</v>
      </c>
      <c r="D41" s="22">
        <v>2500</v>
      </c>
      <c r="E41" s="22">
        <f t="shared" si="18"/>
        <v>2500</v>
      </c>
      <c r="F41" s="22">
        <f>F42</f>
        <v>580</v>
      </c>
      <c r="G41" s="22">
        <f t="shared" ref="G41:BH42" si="20">G42</f>
        <v>0</v>
      </c>
      <c r="H41" s="22">
        <f t="shared" si="20"/>
        <v>0</v>
      </c>
      <c r="I41" s="22">
        <f t="shared" si="20"/>
        <v>0</v>
      </c>
      <c r="J41" s="22">
        <f t="shared" si="20"/>
        <v>0</v>
      </c>
      <c r="K41" s="22">
        <f t="shared" si="20"/>
        <v>0</v>
      </c>
      <c r="L41" s="22">
        <f t="shared" si="20"/>
        <v>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22">
        <f t="shared" si="20"/>
        <v>0</v>
      </c>
      <c r="Q41" s="22">
        <f t="shared" si="20"/>
        <v>0</v>
      </c>
      <c r="R41" s="22">
        <f t="shared" si="20"/>
        <v>0</v>
      </c>
      <c r="S41" s="22">
        <f t="shared" si="20"/>
        <v>0</v>
      </c>
      <c r="T41" s="22">
        <f t="shared" si="20"/>
        <v>0</v>
      </c>
      <c r="U41" s="22">
        <f t="shared" si="20"/>
        <v>0</v>
      </c>
      <c r="V41" s="22">
        <f t="shared" si="20"/>
        <v>0</v>
      </c>
      <c r="W41" s="22">
        <f t="shared" si="20"/>
        <v>0</v>
      </c>
      <c r="X41" s="22">
        <f t="shared" si="20"/>
        <v>0</v>
      </c>
      <c r="Y41" s="22">
        <f t="shared" si="20"/>
        <v>0</v>
      </c>
      <c r="Z41" s="22">
        <f t="shared" si="20"/>
        <v>0</v>
      </c>
      <c r="AA41" s="22">
        <f t="shared" si="20"/>
        <v>0</v>
      </c>
      <c r="AB41" s="22">
        <f t="shared" si="20"/>
        <v>0</v>
      </c>
      <c r="AC41" s="22">
        <f t="shared" si="20"/>
        <v>0</v>
      </c>
      <c r="AD41" s="22">
        <f t="shared" si="20"/>
        <v>0</v>
      </c>
      <c r="AE41" s="22">
        <f t="shared" si="20"/>
        <v>0</v>
      </c>
      <c r="AF41" s="22">
        <f t="shared" si="20"/>
        <v>0</v>
      </c>
      <c r="AG41" s="22">
        <f t="shared" si="20"/>
        <v>0</v>
      </c>
      <c r="AH41" s="22">
        <f t="shared" si="20"/>
        <v>0</v>
      </c>
      <c r="AI41" s="22">
        <f t="shared" si="20"/>
        <v>0</v>
      </c>
      <c r="AJ41" s="22">
        <f t="shared" si="20"/>
        <v>0</v>
      </c>
      <c r="AK41" s="22">
        <f t="shared" si="20"/>
        <v>0</v>
      </c>
      <c r="AL41" s="22">
        <f t="shared" si="20"/>
        <v>640</v>
      </c>
      <c r="AM41" s="22">
        <f t="shared" si="20"/>
        <v>150</v>
      </c>
      <c r="AN41" s="22">
        <f t="shared" si="20"/>
        <v>480</v>
      </c>
      <c r="AO41" s="22">
        <f t="shared" si="20"/>
        <v>650</v>
      </c>
      <c r="AP41" s="22">
        <f t="shared" si="20"/>
        <v>0</v>
      </c>
      <c r="AQ41" s="22">
        <f t="shared" si="20"/>
        <v>0</v>
      </c>
      <c r="AR41" s="22">
        <f t="shared" si="20"/>
        <v>0</v>
      </c>
      <c r="AS41" s="22">
        <f t="shared" si="20"/>
        <v>0</v>
      </c>
      <c r="AT41" s="22">
        <f t="shared" si="20"/>
        <v>0</v>
      </c>
      <c r="AU41" s="22">
        <f t="shared" si="20"/>
        <v>0</v>
      </c>
      <c r="AV41" s="22">
        <f t="shared" si="20"/>
        <v>0</v>
      </c>
      <c r="AW41" s="22">
        <f t="shared" si="20"/>
        <v>0</v>
      </c>
      <c r="AX41" s="22">
        <f t="shared" si="20"/>
        <v>0</v>
      </c>
      <c r="AY41" s="22">
        <f t="shared" si="20"/>
        <v>0</v>
      </c>
      <c r="AZ41" s="22">
        <f t="shared" si="20"/>
        <v>0</v>
      </c>
      <c r="BA41" s="22">
        <f t="shared" si="20"/>
        <v>0</v>
      </c>
      <c r="BB41" s="22">
        <f t="shared" si="20"/>
        <v>0</v>
      </c>
      <c r="BC41" s="22">
        <f t="shared" si="20"/>
        <v>0</v>
      </c>
      <c r="BD41" s="22">
        <f t="shared" si="20"/>
        <v>0</v>
      </c>
      <c r="BE41" s="22">
        <f t="shared" si="20"/>
        <v>0</v>
      </c>
      <c r="BF41" s="22">
        <f t="shared" si="20"/>
        <v>0</v>
      </c>
      <c r="BG41" s="22">
        <f t="shared" si="20"/>
        <v>0</v>
      </c>
      <c r="BH41" s="22">
        <f t="shared" si="20"/>
        <v>0</v>
      </c>
    </row>
    <row r="42" spans="1:60" s="45" customFormat="1" ht="24" hidden="1" customHeight="1">
      <c r="A42" s="57"/>
      <c r="B42" s="57"/>
      <c r="C42" s="58" t="s">
        <v>90</v>
      </c>
      <c r="D42" s="22">
        <f>D43</f>
        <v>0</v>
      </c>
      <c r="E42" s="22">
        <f t="shared" si="18"/>
        <v>2500</v>
      </c>
      <c r="F42" s="22">
        <f>F43</f>
        <v>580</v>
      </c>
      <c r="G42" s="22">
        <f t="shared" si="20"/>
        <v>0</v>
      </c>
      <c r="H42" s="22">
        <f t="shared" si="20"/>
        <v>0</v>
      </c>
      <c r="I42" s="22">
        <f t="shared" si="20"/>
        <v>0</v>
      </c>
      <c r="J42" s="22">
        <f t="shared" si="20"/>
        <v>0</v>
      </c>
      <c r="K42" s="22">
        <f t="shared" si="20"/>
        <v>0</v>
      </c>
      <c r="L42" s="22">
        <f t="shared" si="20"/>
        <v>0</v>
      </c>
      <c r="M42" s="22">
        <f t="shared" si="20"/>
        <v>0</v>
      </c>
      <c r="N42" s="22">
        <f t="shared" si="20"/>
        <v>0</v>
      </c>
      <c r="O42" s="22">
        <f t="shared" si="20"/>
        <v>0</v>
      </c>
      <c r="P42" s="22">
        <f t="shared" si="20"/>
        <v>0</v>
      </c>
      <c r="Q42" s="22">
        <f t="shared" si="20"/>
        <v>0</v>
      </c>
      <c r="R42" s="22"/>
      <c r="S42" s="22">
        <f>S43</f>
        <v>0</v>
      </c>
      <c r="T42" s="22">
        <f>T43</f>
        <v>0</v>
      </c>
      <c r="U42" s="22">
        <f t="shared" si="20"/>
        <v>0</v>
      </c>
      <c r="V42" s="22">
        <f>V43</f>
        <v>0</v>
      </c>
      <c r="W42" s="22">
        <f>W43</f>
        <v>0</v>
      </c>
      <c r="X42" s="22"/>
      <c r="Y42" s="22"/>
      <c r="Z42" s="22">
        <f>Z43</f>
        <v>0</v>
      </c>
      <c r="AA42" s="22">
        <f t="shared" si="20"/>
        <v>0</v>
      </c>
      <c r="AB42" s="22">
        <f t="shared" si="20"/>
        <v>0</v>
      </c>
      <c r="AC42" s="22">
        <f t="shared" si="20"/>
        <v>0</v>
      </c>
      <c r="AD42" s="22">
        <f t="shared" si="20"/>
        <v>0</v>
      </c>
      <c r="AE42" s="22">
        <f t="shared" si="20"/>
        <v>0</v>
      </c>
      <c r="AF42" s="22">
        <f t="shared" si="20"/>
        <v>0</v>
      </c>
      <c r="AG42" s="22">
        <f t="shared" si="20"/>
        <v>0</v>
      </c>
      <c r="AH42" s="22">
        <f t="shared" si="20"/>
        <v>0</v>
      </c>
      <c r="AI42" s="22">
        <f t="shared" si="20"/>
        <v>0</v>
      </c>
      <c r="AJ42" s="22">
        <f t="shared" si="20"/>
        <v>0</v>
      </c>
      <c r="AK42" s="22">
        <f t="shared" si="20"/>
        <v>0</v>
      </c>
      <c r="AL42" s="22">
        <f t="shared" si="20"/>
        <v>640</v>
      </c>
      <c r="AM42" s="22">
        <f t="shared" si="20"/>
        <v>150</v>
      </c>
      <c r="AN42" s="22">
        <f t="shared" si="20"/>
        <v>480</v>
      </c>
      <c r="AO42" s="22">
        <f t="shared" si="20"/>
        <v>650</v>
      </c>
      <c r="AP42" s="22">
        <f t="shared" si="20"/>
        <v>0</v>
      </c>
      <c r="AQ42" s="22">
        <f t="shared" si="20"/>
        <v>0</v>
      </c>
      <c r="AR42" s="22">
        <f t="shared" si="20"/>
        <v>0</v>
      </c>
      <c r="AS42" s="22">
        <f t="shared" si="20"/>
        <v>0</v>
      </c>
      <c r="AT42" s="22">
        <f t="shared" si="20"/>
        <v>0</v>
      </c>
      <c r="AU42" s="22">
        <f t="shared" si="20"/>
        <v>0</v>
      </c>
      <c r="AV42" s="22">
        <f t="shared" si="20"/>
        <v>0</v>
      </c>
      <c r="AW42" s="22">
        <f t="shared" si="20"/>
        <v>0</v>
      </c>
      <c r="AX42" s="22">
        <f t="shared" si="20"/>
        <v>0</v>
      </c>
      <c r="AY42" s="22">
        <f t="shared" si="20"/>
        <v>0</v>
      </c>
      <c r="AZ42" s="22">
        <f t="shared" si="20"/>
        <v>0</v>
      </c>
      <c r="BA42" s="22">
        <f t="shared" si="20"/>
        <v>0</v>
      </c>
      <c r="BB42" s="22">
        <f t="shared" si="20"/>
        <v>0</v>
      </c>
      <c r="BC42" s="22">
        <f t="shared" si="20"/>
        <v>0</v>
      </c>
      <c r="BD42" s="22">
        <f t="shared" si="20"/>
        <v>0</v>
      </c>
      <c r="BE42" s="22">
        <f>BE43</f>
        <v>0</v>
      </c>
      <c r="BF42" s="22">
        <f t="shared" si="20"/>
        <v>0</v>
      </c>
      <c r="BG42" s="22">
        <f t="shared" si="20"/>
        <v>0</v>
      </c>
      <c r="BH42" s="22">
        <f t="shared" si="20"/>
        <v>0</v>
      </c>
    </row>
    <row r="43" spans="1:60" s="45" customFormat="1" ht="33.6" customHeight="1">
      <c r="A43" s="57"/>
      <c r="B43" s="56">
        <v>171</v>
      </c>
      <c r="C43" s="58" t="s">
        <v>410</v>
      </c>
      <c r="D43" s="59"/>
      <c r="E43" s="22">
        <f t="shared" si="18"/>
        <v>2500</v>
      </c>
      <c r="F43" s="59">
        <v>580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60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59">
        <v>640</v>
      </c>
      <c r="AM43" s="59">
        <v>150</v>
      </c>
      <c r="AN43" s="59">
        <v>480</v>
      </c>
      <c r="AO43" s="59">
        <v>650</v>
      </c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60"/>
      <c r="BF43" s="22"/>
      <c r="BG43" s="60"/>
      <c r="BH43" s="60"/>
    </row>
    <row r="44" spans="1:60" s="45" customFormat="1" ht="21.6" customHeight="1">
      <c r="A44" s="43">
        <v>250</v>
      </c>
      <c r="B44" s="43"/>
      <c r="C44" s="51" t="s">
        <v>106</v>
      </c>
      <c r="D44" s="22">
        <v>2200</v>
      </c>
      <c r="E44" s="22">
        <f t="shared" si="18"/>
        <v>2200</v>
      </c>
      <c r="F44" s="22">
        <f>F45</f>
        <v>0</v>
      </c>
      <c r="G44" s="22">
        <f t="shared" ref="G44:BH45" si="21">G45</f>
        <v>0</v>
      </c>
      <c r="H44" s="22">
        <f t="shared" si="21"/>
        <v>0</v>
      </c>
      <c r="I44" s="22">
        <f t="shared" si="21"/>
        <v>0</v>
      </c>
      <c r="J44" s="22">
        <f t="shared" si="21"/>
        <v>0</v>
      </c>
      <c r="K44" s="22">
        <f t="shared" si="21"/>
        <v>0</v>
      </c>
      <c r="L44" s="22">
        <f t="shared" si="21"/>
        <v>0</v>
      </c>
      <c r="M44" s="22">
        <f t="shared" si="21"/>
        <v>100</v>
      </c>
      <c r="N44" s="22">
        <f t="shared" si="21"/>
        <v>100</v>
      </c>
      <c r="O44" s="22">
        <f t="shared" si="21"/>
        <v>0</v>
      </c>
      <c r="P44" s="22">
        <f t="shared" si="21"/>
        <v>0</v>
      </c>
      <c r="Q44" s="22">
        <f t="shared" si="21"/>
        <v>100</v>
      </c>
      <c r="R44" s="22">
        <f t="shared" si="21"/>
        <v>0</v>
      </c>
      <c r="S44" s="22">
        <f t="shared" si="21"/>
        <v>0</v>
      </c>
      <c r="T44" s="22">
        <f t="shared" si="21"/>
        <v>300</v>
      </c>
      <c r="U44" s="22">
        <f t="shared" si="21"/>
        <v>0</v>
      </c>
      <c r="V44" s="22">
        <f t="shared" si="21"/>
        <v>0</v>
      </c>
      <c r="W44" s="22">
        <f t="shared" si="21"/>
        <v>0</v>
      </c>
      <c r="X44" s="22">
        <f t="shared" si="21"/>
        <v>0</v>
      </c>
      <c r="Y44" s="22">
        <f t="shared" si="21"/>
        <v>0</v>
      </c>
      <c r="Z44" s="22">
        <f t="shared" si="21"/>
        <v>0</v>
      </c>
      <c r="AA44" s="22">
        <f t="shared" si="21"/>
        <v>0</v>
      </c>
      <c r="AB44" s="22">
        <f t="shared" si="21"/>
        <v>0</v>
      </c>
      <c r="AC44" s="22">
        <f t="shared" si="21"/>
        <v>0</v>
      </c>
      <c r="AD44" s="22">
        <f t="shared" si="21"/>
        <v>0</v>
      </c>
      <c r="AE44" s="22">
        <f t="shared" si="21"/>
        <v>0</v>
      </c>
      <c r="AF44" s="22">
        <f t="shared" si="21"/>
        <v>0</v>
      </c>
      <c r="AG44" s="22">
        <f t="shared" si="21"/>
        <v>0</v>
      </c>
      <c r="AH44" s="22">
        <f t="shared" si="21"/>
        <v>0</v>
      </c>
      <c r="AI44" s="22">
        <f t="shared" si="21"/>
        <v>0</v>
      </c>
      <c r="AJ44" s="22">
        <f t="shared" si="21"/>
        <v>0</v>
      </c>
      <c r="AK44" s="22">
        <f t="shared" si="21"/>
        <v>0</v>
      </c>
      <c r="AL44" s="22">
        <f t="shared" si="21"/>
        <v>200</v>
      </c>
      <c r="AM44" s="22">
        <f t="shared" si="21"/>
        <v>0</v>
      </c>
      <c r="AN44" s="22">
        <f t="shared" si="21"/>
        <v>200</v>
      </c>
      <c r="AO44" s="22">
        <f t="shared" si="21"/>
        <v>0</v>
      </c>
      <c r="AP44" s="22">
        <f t="shared" si="21"/>
        <v>0</v>
      </c>
      <c r="AQ44" s="22">
        <f t="shared" si="21"/>
        <v>0</v>
      </c>
      <c r="AR44" s="22">
        <f t="shared" si="21"/>
        <v>0</v>
      </c>
      <c r="AS44" s="22">
        <f t="shared" si="21"/>
        <v>0</v>
      </c>
      <c r="AT44" s="22">
        <f t="shared" si="21"/>
        <v>1200</v>
      </c>
      <c r="AU44" s="22">
        <f t="shared" si="21"/>
        <v>0</v>
      </c>
      <c r="AV44" s="22">
        <f t="shared" si="21"/>
        <v>0</v>
      </c>
      <c r="AW44" s="22">
        <f t="shared" si="21"/>
        <v>0</v>
      </c>
      <c r="AX44" s="22">
        <f t="shared" si="21"/>
        <v>0</v>
      </c>
      <c r="AY44" s="22">
        <f t="shared" si="21"/>
        <v>0</v>
      </c>
      <c r="AZ44" s="22">
        <f t="shared" si="21"/>
        <v>0</v>
      </c>
      <c r="BA44" s="22">
        <f t="shared" si="21"/>
        <v>0</v>
      </c>
      <c r="BB44" s="22">
        <f t="shared" si="21"/>
        <v>0</v>
      </c>
      <c r="BC44" s="22">
        <f t="shared" si="21"/>
        <v>0</v>
      </c>
      <c r="BD44" s="22">
        <f t="shared" si="21"/>
        <v>0</v>
      </c>
      <c r="BE44" s="22">
        <f t="shared" si="21"/>
        <v>0</v>
      </c>
      <c r="BF44" s="22">
        <f t="shared" si="21"/>
        <v>0</v>
      </c>
      <c r="BG44" s="22">
        <f t="shared" si="21"/>
        <v>0</v>
      </c>
      <c r="BH44" s="22">
        <f t="shared" si="21"/>
        <v>0</v>
      </c>
    </row>
    <row r="45" spans="1:60" s="45" customFormat="1" ht="24" hidden="1" customHeight="1">
      <c r="A45" s="61"/>
      <c r="B45" s="61"/>
      <c r="C45" s="51" t="s">
        <v>90</v>
      </c>
      <c r="D45" s="22">
        <f t="shared" ref="D45:BC45" si="22">D46</f>
        <v>0</v>
      </c>
      <c r="E45" s="22">
        <f t="shared" si="18"/>
        <v>2200</v>
      </c>
      <c r="F45" s="22">
        <f t="shared" si="22"/>
        <v>0</v>
      </c>
      <c r="G45" s="22">
        <f t="shared" si="22"/>
        <v>0</v>
      </c>
      <c r="H45" s="22">
        <f t="shared" si="22"/>
        <v>0</v>
      </c>
      <c r="I45" s="22">
        <f t="shared" si="22"/>
        <v>0</v>
      </c>
      <c r="J45" s="22">
        <f t="shared" si="21"/>
        <v>0</v>
      </c>
      <c r="K45" s="22">
        <f t="shared" si="21"/>
        <v>0</v>
      </c>
      <c r="L45" s="22">
        <f t="shared" si="21"/>
        <v>0</v>
      </c>
      <c r="M45" s="22">
        <f t="shared" si="21"/>
        <v>100</v>
      </c>
      <c r="N45" s="22">
        <f t="shared" si="21"/>
        <v>100</v>
      </c>
      <c r="O45" s="22">
        <f t="shared" si="21"/>
        <v>0</v>
      </c>
      <c r="P45" s="22">
        <f t="shared" si="21"/>
        <v>0</v>
      </c>
      <c r="Q45" s="22">
        <f t="shared" si="21"/>
        <v>100</v>
      </c>
      <c r="R45" s="22">
        <f t="shared" si="21"/>
        <v>0</v>
      </c>
      <c r="S45" s="22">
        <f t="shared" si="21"/>
        <v>0</v>
      </c>
      <c r="T45" s="22">
        <f t="shared" si="21"/>
        <v>300</v>
      </c>
      <c r="U45" s="22">
        <f t="shared" si="22"/>
        <v>0</v>
      </c>
      <c r="V45" s="22">
        <f>V46</f>
        <v>0</v>
      </c>
      <c r="W45" s="22">
        <f>W46</f>
        <v>0</v>
      </c>
      <c r="X45" s="22">
        <f>X46</f>
        <v>0</v>
      </c>
      <c r="Y45" s="22"/>
      <c r="Z45" s="22">
        <f>Z46</f>
        <v>0</v>
      </c>
      <c r="AA45" s="22">
        <f t="shared" si="22"/>
        <v>0</v>
      </c>
      <c r="AB45" s="22">
        <f t="shared" si="21"/>
        <v>0</v>
      </c>
      <c r="AC45" s="22">
        <f t="shared" si="21"/>
        <v>0</v>
      </c>
      <c r="AD45" s="22">
        <f t="shared" si="21"/>
        <v>0</v>
      </c>
      <c r="AE45" s="22">
        <f t="shared" si="21"/>
        <v>0</v>
      </c>
      <c r="AF45" s="22">
        <f t="shared" si="21"/>
        <v>0</v>
      </c>
      <c r="AG45" s="22">
        <f t="shared" si="21"/>
        <v>0</v>
      </c>
      <c r="AH45" s="22">
        <f t="shared" si="21"/>
        <v>0</v>
      </c>
      <c r="AI45" s="22">
        <f t="shared" si="21"/>
        <v>0</v>
      </c>
      <c r="AJ45" s="22">
        <f t="shared" si="21"/>
        <v>0</v>
      </c>
      <c r="AK45" s="22">
        <f t="shared" si="21"/>
        <v>0</v>
      </c>
      <c r="AL45" s="22">
        <f t="shared" si="21"/>
        <v>200</v>
      </c>
      <c r="AM45" s="22">
        <f t="shared" si="21"/>
        <v>0</v>
      </c>
      <c r="AN45" s="22">
        <f t="shared" si="21"/>
        <v>200</v>
      </c>
      <c r="AO45" s="22">
        <f t="shared" si="21"/>
        <v>0</v>
      </c>
      <c r="AP45" s="22">
        <f t="shared" si="22"/>
        <v>0</v>
      </c>
      <c r="AQ45" s="22">
        <f t="shared" si="22"/>
        <v>0</v>
      </c>
      <c r="AR45" s="22">
        <f t="shared" si="22"/>
        <v>0</v>
      </c>
      <c r="AS45" s="22">
        <f t="shared" si="22"/>
        <v>0</v>
      </c>
      <c r="AT45" s="22">
        <f t="shared" si="22"/>
        <v>1200</v>
      </c>
      <c r="AU45" s="22">
        <f t="shared" si="22"/>
        <v>0</v>
      </c>
      <c r="AV45" s="22">
        <f t="shared" si="22"/>
        <v>0</v>
      </c>
      <c r="AW45" s="22">
        <f t="shared" si="22"/>
        <v>0</v>
      </c>
      <c r="AX45" s="22">
        <f t="shared" si="22"/>
        <v>0</v>
      </c>
      <c r="AY45" s="22">
        <f t="shared" si="22"/>
        <v>0</v>
      </c>
      <c r="AZ45" s="22">
        <f t="shared" si="22"/>
        <v>0</v>
      </c>
      <c r="BA45" s="22">
        <f t="shared" si="22"/>
        <v>0</v>
      </c>
      <c r="BB45" s="22">
        <f t="shared" si="22"/>
        <v>0</v>
      </c>
      <c r="BC45" s="22">
        <f t="shared" si="22"/>
        <v>0</v>
      </c>
      <c r="BD45" s="22">
        <f>BD46</f>
        <v>0</v>
      </c>
      <c r="BE45" s="22">
        <f>BE46</f>
        <v>0</v>
      </c>
      <c r="BF45" s="22">
        <f>BF46</f>
        <v>0</v>
      </c>
      <c r="BG45" s="22">
        <f>BG46</f>
        <v>0</v>
      </c>
      <c r="BH45" s="22">
        <f>BH46</f>
        <v>0</v>
      </c>
    </row>
    <row r="46" spans="1:60" s="45" customFormat="1" ht="31.2" customHeight="1">
      <c r="A46" s="43"/>
      <c r="B46" s="43">
        <v>278</v>
      </c>
      <c r="C46" s="51" t="s">
        <v>409</v>
      </c>
      <c r="D46" s="25"/>
      <c r="E46" s="22">
        <f t="shared" si="18"/>
        <v>2200</v>
      </c>
      <c r="F46" s="25"/>
      <c r="G46" s="26"/>
      <c r="H46" s="26"/>
      <c r="I46" s="26"/>
      <c r="J46" s="26"/>
      <c r="K46" s="26"/>
      <c r="L46" s="26"/>
      <c r="M46" s="25">
        <v>100</v>
      </c>
      <c r="N46" s="25">
        <v>100</v>
      </c>
      <c r="O46" s="26"/>
      <c r="P46" s="26"/>
      <c r="Q46" s="25">
        <v>100</v>
      </c>
      <c r="R46" s="25"/>
      <c r="S46" s="26"/>
      <c r="T46" s="25">
        <v>300</v>
      </c>
      <c r="U46" s="26"/>
      <c r="V46" s="25"/>
      <c r="W46" s="26"/>
      <c r="X46" s="25"/>
      <c r="Y46" s="26"/>
      <c r="Z46" s="27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5">
        <v>200</v>
      </c>
      <c r="AM46" s="25"/>
      <c r="AN46" s="25">
        <v>200</v>
      </c>
      <c r="AO46" s="26"/>
      <c r="AP46" s="25"/>
      <c r="AQ46" s="25"/>
      <c r="AR46" s="26"/>
      <c r="AS46" s="26"/>
      <c r="AT46" s="25">
        <v>1200</v>
      </c>
      <c r="AU46" s="26"/>
      <c r="AV46" s="26"/>
      <c r="AW46" s="26"/>
      <c r="AX46" s="26"/>
      <c r="AY46" s="26"/>
      <c r="AZ46" s="26"/>
      <c r="BA46" s="26"/>
      <c r="BB46" s="26"/>
      <c r="BC46" s="26"/>
      <c r="BD46" s="25"/>
      <c r="BE46" s="27"/>
      <c r="BF46" s="26"/>
      <c r="BG46" s="27"/>
      <c r="BH46" s="27"/>
    </row>
    <row r="47" spans="1:60" s="45" customFormat="1" ht="21.6" customHeight="1">
      <c r="A47" s="23">
        <v>280</v>
      </c>
      <c r="B47" s="23"/>
      <c r="C47" s="51" t="s">
        <v>107</v>
      </c>
      <c r="D47" s="26">
        <v>28460</v>
      </c>
      <c r="E47" s="22">
        <f t="shared" si="18"/>
        <v>28460</v>
      </c>
      <c r="F47" s="26">
        <f>F48</f>
        <v>5600</v>
      </c>
      <c r="G47" s="26">
        <f t="shared" ref="G47:BH47" si="23">G48</f>
        <v>0</v>
      </c>
      <c r="H47" s="26">
        <f t="shared" si="23"/>
        <v>0</v>
      </c>
      <c r="I47" s="26">
        <f t="shared" si="23"/>
        <v>0</v>
      </c>
      <c r="J47" s="26">
        <f t="shared" si="23"/>
        <v>150</v>
      </c>
      <c r="K47" s="26">
        <f t="shared" si="23"/>
        <v>1500</v>
      </c>
      <c r="L47" s="26">
        <f t="shared" si="23"/>
        <v>950</v>
      </c>
      <c r="M47" s="26">
        <f t="shared" si="23"/>
        <v>0</v>
      </c>
      <c r="N47" s="26">
        <f t="shared" si="23"/>
        <v>0</v>
      </c>
      <c r="O47" s="26">
        <f t="shared" si="23"/>
        <v>0</v>
      </c>
      <c r="P47" s="26">
        <f t="shared" si="23"/>
        <v>0</v>
      </c>
      <c r="Q47" s="26">
        <f t="shared" si="23"/>
        <v>0</v>
      </c>
      <c r="R47" s="26">
        <f t="shared" si="23"/>
        <v>1620</v>
      </c>
      <c r="S47" s="26">
        <f t="shared" si="23"/>
        <v>0</v>
      </c>
      <c r="T47" s="26">
        <f t="shared" si="23"/>
        <v>0</v>
      </c>
      <c r="U47" s="26">
        <f t="shared" si="23"/>
        <v>0</v>
      </c>
      <c r="V47" s="26">
        <f t="shared" si="23"/>
        <v>12942</v>
      </c>
      <c r="W47" s="26">
        <f t="shared" si="23"/>
        <v>2505</v>
      </c>
      <c r="X47" s="26">
        <f t="shared" si="23"/>
        <v>1593</v>
      </c>
      <c r="Y47" s="26">
        <f t="shared" si="23"/>
        <v>1000</v>
      </c>
      <c r="Z47" s="26">
        <f t="shared" si="23"/>
        <v>600</v>
      </c>
      <c r="AA47" s="26">
        <f t="shared" si="23"/>
        <v>0</v>
      </c>
      <c r="AB47" s="26">
        <f t="shared" si="23"/>
        <v>0</v>
      </c>
      <c r="AC47" s="26">
        <f t="shared" si="23"/>
        <v>0</v>
      </c>
      <c r="AD47" s="26">
        <f t="shared" si="23"/>
        <v>0</v>
      </c>
      <c r="AE47" s="26">
        <f t="shared" si="23"/>
        <v>0</v>
      </c>
      <c r="AF47" s="26">
        <f t="shared" si="23"/>
        <v>0</v>
      </c>
      <c r="AG47" s="26">
        <f t="shared" si="23"/>
        <v>0</v>
      </c>
      <c r="AH47" s="26">
        <f t="shared" si="23"/>
        <v>0</v>
      </c>
      <c r="AI47" s="26">
        <f t="shared" si="23"/>
        <v>0</v>
      </c>
      <c r="AJ47" s="26">
        <f t="shared" si="23"/>
        <v>0</v>
      </c>
      <c r="AK47" s="26">
        <f t="shared" si="23"/>
        <v>0</v>
      </c>
      <c r="AL47" s="26">
        <f t="shared" si="23"/>
        <v>0</v>
      </c>
      <c r="AM47" s="26">
        <f t="shared" si="23"/>
        <v>0</v>
      </c>
      <c r="AN47" s="26">
        <f t="shared" si="23"/>
        <v>0</v>
      </c>
      <c r="AO47" s="26">
        <f t="shared" si="23"/>
        <v>0</v>
      </c>
      <c r="AP47" s="26">
        <f t="shared" si="23"/>
        <v>0</v>
      </c>
      <c r="AQ47" s="26">
        <f t="shared" si="23"/>
        <v>0</v>
      </c>
      <c r="AR47" s="26">
        <f t="shared" si="23"/>
        <v>0</v>
      </c>
      <c r="AS47" s="26">
        <f t="shared" si="23"/>
        <v>0</v>
      </c>
      <c r="AT47" s="26">
        <f t="shared" si="23"/>
        <v>0</v>
      </c>
      <c r="AU47" s="26">
        <f t="shared" si="23"/>
        <v>0</v>
      </c>
      <c r="AV47" s="26">
        <f t="shared" si="23"/>
        <v>0</v>
      </c>
      <c r="AW47" s="26">
        <f t="shared" si="23"/>
        <v>0</v>
      </c>
      <c r="AX47" s="26">
        <f t="shared" si="23"/>
        <v>0</v>
      </c>
      <c r="AY47" s="26">
        <f t="shared" si="23"/>
        <v>0</v>
      </c>
      <c r="AZ47" s="26">
        <f t="shared" si="23"/>
        <v>0</v>
      </c>
      <c r="BA47" s="26">
        <f t="shared" si="23"/>
        <v>0</v>
      </c>
      <c r="BB47" s="26">
        <f t="shared" si="23"/>
        <v>0</v>
      </c>
      <c r="BC47" s="26">
        <f t="shared" si="23"/>
        <v>0</v>
      </c>
      <c r="BD47" s="26">
        <f t="shared" si="23"/>
        <v>0</v>
      </c>
      <c r="BE47" s="26">
        <f t="shared" si="23"/>
        <v>0</v>
      </c>
      <c r="BF47" s="26">
        <f t="shared" si="23"/>
        <v>0</v>
      </c>
      <c r="BG47" s="26">
        <f t="shared" si="23"/>
        <v>0</v>
      </c>
      <c r="BH47" s="26">
        <f t="shared" si="23"/>
        <v>0</v>
      </c>
    </row>
    <row r="48" spans="1:60" s="45" customFormat="1" ht="21" hidden="1" customHeight="1">
      <c r="A48" s="23"/>
      <c r="B48" s="23"/>
      <c r="C48" s="51" t="s">
        <v>90</v>
      </c>
      <c r="D48" s="22">
        <f t="shared" ref="D48" si="24">D49+D52+D55</f>
        <v>0</v>
      </c>
      <c r="E48" s="22">
        <f t="shared" si="18"/>
        <v>28460</v>
      </c>
      <c r="F48" s="22">
        <f t="shared" ref="F48:BC48" si="25">F49+F52+F55</f>
        <v>5600</v>
      </c>
      <c r="G48" s="22">
        <f t="shared" si="25"/>
        <v>0</v>
      </c>
      <c r="H48" s="22">
        <f t="shared" si="25"/>
        <v>0</v>
      </c>
      <c r="I48" s="22">
        <f t="shared" si="25"/>
        <v>0</v>
      </c>
      <c r="J48" s="22">
        <f t="shared" si="25"/>
        <v>150</v>
      </c>
      <c r="K48" s="22">
        <f t="shared" si="25"/>
        <v>1500</v>
      </c>
      <c r="L48" s="22">
        <f t="shared" si="25"/>
        <v>950</v>
      </c>
      <c r="M48" s="22">
        <f t="shared" si="25"/>
        <v>0</v>
      </c>
      <c r="N48" s="22">
        <f t="shared" si="25"/>
        <v>0</v>
      </c>
      <c r="O48" s="22">
        <f t="shared" si="25"/>
        <v>0</v>
      </c>
      <c r="P48" s="22">
        <f t="shared" si="25"/>
        <v>0</v>
      </c>
      <c r="Q48" s="22">
        <f t="shared" si="25"/>
        <v>0</v>
      </c>
      <c r="R48" s="22">
        <f t="shared" si="25"/>
        <v>1620</v>
      </c>
      <c r="S48" s="22">
        <f t="shared" si="25"/>
        <v>0</v>
      </c>
      <c r="T48" s="22">
        <f t="shared" si="25"/>
        <v>0</v>
      </c>
      <c r="U48" s="22">
        <f t="shared" si="25"/>
        <v>0</v>
      </c>
      <c r="V48" s="22">
        <f>V49+V52+V55</f>
        <v>12942</v>
      </c>
      <c r="W48" s="22">
        <f>W49+W52+W55</f>
        <v>2505</v>
      </c>
      <c r="X48" s="22">
        <f>X49+X52+X55</f>
        <v>1593</v>
      </c>
      <c r="Y48" s="22">
        <f>Y49+Y52+Y55</f>
        <v>1000</v>
      </c>
      <c r="Z48" s="22">
        <f>Z49+Z52+Z55</f>
        <v>600</v>
      </c>
      <c r="AA48" s="22">
        <f t="shared" si="25"/>
        <v>0</v>
      </c>
      <c r="AB48" s="22">
        <f t="shared" si="25"/>
        <v>0</v>
      </c>
      <c r="AC48" s="22">
        <f t="shared" si="25"/>
        <v>0</v>
      </c>
      <c r="AD48" s="22">
        <f t="shared" si="25"/>
        <v>0</v>
      </c>
      <c r="AE48" s="22">
        <f t="shared" si="25"/>
        <v>0</v>
      </c>
      <c r="AF48" s="22">
        <f t="shared" si="25"/>
        <v>0</v>
      </c>
      <c r="AG48" s="22">
        <f t="shared" si="25"/>
        <v>0</v>
      </c>
      <c r="AH48" s="22">
        <f t="shared" si="25"/>
        <v>0</v>
      </c>
      <c r="AI48" s="22">
        <f t="shared" si="25"/>
        <v>0</v>
      </c>
      <c r="AJ48" s="22">
        <f t="shared" si="25"/>
        <v>0</v>
      </c>
      <c r="AK48" s="22">
        <f t="shared" si="25"/>
        <v>0</v>
      </c>
      <c r="AL48" s="22">
        <f t="shared" si="25"/>
        <v>0</v>
      </c>
      <c r="AM48" s="22">
        <f t="shared" si="25"/>
        <v>0</v>
      </c>
      <c r="AN48" s="22">
        <f t="shared" si="25"/>
        <v>0</v>
      </c>
      <c r="AO48" s="22">
        <f t="shared" si="25"/>
        <v>0</v>
      </c>
      <c r="AP48" s="22">
        <f t="shared" si="25"/>
        <v>0</v>
      </c>
      <c r="AQ48" s="22">
        <f t="shared" si="25"/>
        <v>0</v>
      </c>
      <c r="AR48" s="22">
        <f t="shared" si="25"/>
        <v>0</v>
      </c>
      <c r="AS48" s="22">
        <f t="shared" si="25"/>
        <v>0</v>
      </c>
      <c r="AT48" s="22">
        <f t="shared" si="25"/>
        <v>0</v>
      </c>
      <c r="AU48" s="22">
        <f t="shared" si="25"/>
        <v>0</v>
      </c>
      <c r="AV48" s="22">
        <f t="shared" si="25"/>
        <v>0</v>
      </c>
      <c r="AW48" s="22">
        <f t="shared" si="25"/>
        <v>0</v>
      </c>
      <c r="AX48" s="22">
        <f t="shared" si="25"/>
        <v>0</v>
      </c>
      <c r="AY48" s="22">
        <f t="shared" si="25"/>
        <v>0</v>
      </c>
      <c r="AZ48" s="22">
        <f t="shared" si="25"/>
        <v>0</v>
      </c>
      <c r="BA48" s="22">
        <f t="shared" si="25"/>
        <v>0</v>
      </c>
      <c r="BB48" s="22">
        <f t="shared" si="25"/>
        <v>0</v>
      </c>
      <c r="BC48" s="22">
        <f t="shared" si="25"/>
        <v>0</v>
      </c>
      <c r="BD48" s="22">
        <f>BD49+BD52+BD55</f>
        <v>0</v>
      </c>
      <c r="BE48" s="22">
        <f>BE49+BE52+BE55</f>
        <v>0</v>
      </c>
      <c r="BF48" s="22">
        <f>BF49+BF52+BF55</f>
        <v>0</v>
      </c>
      <c r="BG48" s="22">
        <f>BG49+BG52+BG55</f>
        <v>0</v>
      </c>
      <c r="BH48" s="22">
        <f>BH49+BH52+BH55</f>
        <v>0</v>
      </c>
    </row>
    <row r="49" spans="1:60" s="45" customFormat="1" ht="21" customHeight="1">
      <c r="A49" s="23"/>
      <c r="B49" s="23">
        <v>314</v>
      </c>
      <c r="C49" s="51" t="s">
        <v>14</v>
      </c>
      <c r="D49" s="26"/>
      <c r="E49" s="22">
        <f t="shared" si="18"/>
        <v>12942</v>
      </c>
      <c r="F49" s="26">
        <f>F50+F51</f>
        <v>0</v>
      </c>
      <c r="G49" s="26"/>
      <c r="H49" s="26"/>
      <c r="I49" s="26"/>
      <c r="J49" s="26">
        <f>J50+J51</f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>
        <f>V50+V51</f>
        <v>12942</v>
      </c>
      <c r="W49" s="26">
        <f>W50+W51</f>
        <v>0</v>
      </c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s="45" customFormat="1" ht="24" customHeight="1">
      <c r="A50" s="23"/>
      <c r="B50" s="23"/>
      <c r="C50" s="48" t="s">
        <v>93</v>
      </c>
      <c r="D50" s="26"/>
      <c r="E50" s="22">
        <f t="shared" si="18"/>
        <v>3724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5">
        <v>3724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s="45" customFormat="1" ht="24" customHeight="1">
      <c r="A51" s="23"/>
      <c r="B51" s="23"/>
      <c r="C51" s="48" t="s">
        <v>94</v>
      </c>
      <c r="D51" s="25"/>
      <c r="E51" s="22">
        <f t="shared" si="18"/>
        <v>9218</v>
      </c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5">
        <v>9218</v>
      </c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s="45" customFormat="1" ht="22.2" customHeight="1">
      <c r="A52" s="23"/>
      <c r="B52" s="47">
        <v>332</v>
      </c>
      <c r="C52" s="44" t="s">
        <v>108</v>
      </c>
      <c r="D52" s="26"/>
      <c r="E52" s="22">
        <f t="shared" si="18"/>
        <v>920</v>
      </c>
      <c r="F52" s="26">
        <f>F53+F54</f>
        <v>300</v>
      </c>
      <c r="G52" s="26">
        <f>G53+G54</f>
        <v>0</v>
      </c>
      <c r="H52" s="26">
        <f t="shared" ref="H52:AT52" si="26">H53+H54</f>
        <v>0</v>
      </c>
      <c r="I52" s="26">
        <f t="shared" si="26"/>
        <v>0</v>
      </c>
      <c r="J52" s="26">
        <f t="shared" si="26"/>
        <v>0</v>
      </c>
      <c r="K52" s="26">
        <f t="shared" si="26"/>
        <v>0</v>
      </c>
      <c r="L52" s="26">
        <f t="shared" si="26"/>
        <v>0</v>
      </c>
      <c r="M52" s="26">
        <f t="shared" si="26"/>
        <v>0</v>
      </c>
      <c r="N52" s="26">
        <f t="shared" si="26"/>
        <v>0</v>
      </c>
      <c r="O52" s="26">
        <f t="shared" si="26"/>
        <v>0</v>
      </c>
      <c r="P52" s="26">
        <f t="shared" si="26"/>
        <v>0</v>
      </c>
      <c r="Q52" s="26">
        <f t="shared" si="26"/>
        <v>0</v>
      </c>
      <c r="R52" s="26">
        <f t="shared" si="26"/>
        <v>620</v>
      </c>
      <c r="S52" s="26">
        <f t="shared" si="26"/>
        <v>0</v>
      </c>
      <c r="T52" s="26">
        <f t="shared" si="26"/>
        <v>0</v>
      </c>
      <c r="U52" s="26">
        <f t="shared" si="26"/>
        <v>0</v>
      </c>
      <c r="V52" s="26">
        <f>V53+V54</f>
        <v>0</v>
      </c>
      <c r="W52" s="26">
        <f>W53+W54</f>
        <v>0</v>
      </c>
      <c r="X52" s="26">
        <f>X53+X54</f>
        <v>0</v>
      </c>
      <c r="Y52" s="26"/>
      <c r="Z52" s="26">
        <f>Z53+Z54</f>
        <v>0</v>
      </c>
      <c r="AA52" s="26">
        <f t="shared" si="26"/>
        <v>0</v>
      </c>
      <c r="AB52" s="26">
        <f t="shared" si="26"/>
        <v>0</v>
      </c>
      <c r="AC52" s="26">
        <f t="shared" si="26"/>
        <v>0</v>
      </c>
      <c r="AD52" s="26">
        <f t="shared" si="26"/>
        <v>0</v>
      </c>
      <c r="AE52" s="26">
        <f t="shared" si="26"/>
        <v>0</v>
      </c>
      <c r="AF52" s="26">
        <f t="shared" si="26"/>
        <v>0</v>
      </c>
      <c r="AG52" s="26">
        <f t="shared" si="26"/>
        <v>0</v>
      </c>
      <c r="AH52" s="26">
        <f t="shared" si="26"/>
        <v>0</v>
      </c>
      <c r="AI52" s="26">
        <f t="shared" si="26"/>
        <v>0</v>
      </c>
      <c r="AJ52" s="26">
        <f t="shared" si="26"/>
        <v>0</v>
      </c>
      <c r="AK52" s="26">
        <f t="shared" si="26"/>
        <v>0</v>
      </c>
      <c r="AL52" s="26"/>
      <c r="AM52" s="26">
        <f>AM53+AM54</f>
        <v>0</v>
      </c>
      <c r="AN52" s="26">
        <f>AN53+AN54</f>
        <v>0</v>
      </c>
      <c r="AO52" s="26">
        <f>AO53+AO54</f>
        <v>0</v>
      </c>
      <c r="AP52" s="26">
        <f t="shared" si="26"/>
        <v>0</v>
      </c>
      <c r="AQ52" s="26">
        <f t="shared" si="26"/>
        <v>0</v>
      </c>
      <c r="AR52" s="26">
        <f t="shared" si="26"/>
        <v>0</v>
      </c>
      <c r="AS52" s="26">
        <f t="shared" si="26"/>
        <v>0</v>
      </c>
      <c r="AT52" s="26">
        <f t="shared" si="26"/>
        <v>0</v>
      </c>
      <c r="AU52" s="26"/>
      <c r="AV52" s="26">
        <f>AV53+AV54</f>
        <v>0</v>
      </c>
      <c r="AW52" s="26">
        <f t="shared" ref="AW52:BH52" si="27">AW53+AW54</f>
        <v>0</v>
      </c>
      <c r="AX52" s="26">
        <f t="shared" si="27"/>
        <v>0</v>
      </c>
      <c r="AY52" s="26">
        <f t="shared" si="27"/>
        <v>0</v>
      </c>
      <c r="AZ52" s="26">
        <f t="shared" si="27"/>
        <v>0</v>
      </c>
      <c r="BA52" s="26">
        <f t="shared" si="27"/>
        <v>0</v>
      </c>
      <c r="BB52" s="26">
        <f t="shared" si="27"/>
        <v>0</v>
      </c>
      <c r="BC52" s="26">
        <f t="shared" si="27"/>
        <v>0</v>
      </c>
      <c r="BD52" s="26">
        <f t="shared" si="27"/>
        <v>0</v>
      </c>
      <c r="BE52" s="26">
        <f>BE53+BE54</f>
        <v>0</v>
      </c>
      <c r="BF52" s="26">
        <f t="shared" si="27"/>
        <v>0</v>
      </c>
      <c r="BG52" s="26">
        <f t="shared" si="27"/>
        <v>0</v>
      </c>
      <c r="BH52" s="26">
        <f t="shared" si="27"/>
        <v>0</v>
      </c>
    </row>
    <row r="53" spans="1:60" s="45" customFormat="1" ht="24" hidden="1" customHeight="1">
      <c r="A53" s="23"/>
      <c r="B53" s="23"/>
      <c r="C53" s="48" t="s">
        <v>93</v>
      </c>
      <c r="D53" s="25"/>
      <c r="E53" s="22">
        <f t="shared" si="18"/>
        <v>0</v>
      </c>
      <c r="F53" s="25"/>
      <c r="G53" s="25"/>
      <c r="H53" s="25"/>
      <c r="I53" s="25"/>
      <c r="J53" s="25"/>
      <c r="K53" s="25"/>
      <c r="L53" s="25"/>
      <c r="M53" s="25"/>
      <c r="N53" s="2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7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7"/>
      <c r="BF53" s="25"/>
      <c r="BG53" s="27"/>
      <c r="BH53" s="27"/>
    </row>
    <row r="54" spans="1:60" s="45" customFormat="1" ht="24" customHeight="1">
      <c r="A54" s="23"/>
      <c r="B54" s="23"/>
      <c r="C54" s="48" t="s">
        <v>94</v>
      </c>
      <c r="D54" s="25"/>
      <c r="E54" s="22">
        <f t="shared" si="18"/>
        <v>920</v>
      </c>
      <c r="F54" s="25">
        <v>300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620</v>
      </c>
      <c r="S54" s="25"/>
      <c r="T54" s="25"/>
      <c r="U54" s="25"/>
      <c r="V54" s="25"/>
      <c r="W54" s="25"/>
      <c r="X54" s="25"/>
      <c r="Y54" s="25"/>
      <c r="Z54" s="27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7"/>
      <c r="BF54" s="25"/>
      <c r="BG54" s="27"/>
      <c r="BH54" s="27"/>
    </row>
    <row r="55" spans="1:60" s="62" customFormat="1" ht="24" customHeight="1">
      <c r="A55" s="23"/>
      <c r="B55" s="23">
        <v>338</v>
      </c>
      <c r="C55" s="51" t="s">
        <v>109</v>
      </c>
      <c r="D55" s="26"/>
      <c r="E55" s="22">
        <f t="shared" si="18"/>
        <v>14598</v>
      </c>
      <c r="F55" s="26">
        <f>F56+F57</f>
        <v>5300</v>
      </c>
      <c r="G55" s="26">
        <f>G56+G57</f>
        <v>0</v>
      </c>
      <c r="H55" s="26">
        <f t="shared" ref="H55:AT55" si="28">H56+H57</f>
        <v>0</v>
      </c>
      <c r="I55" s="26">
        <f t="shared" si="28"/>
        <v>0</v>
      </c>
      <c r="J55" s="26">
        <f>J56+J57</f>
        <v>150</v>
      </c>
      <c r="K55" s="26">
        <f>K56+K57</f>
        <v>1500</v>
      </c>
      <c r="L55" s="26">
        <f>L56+L57</f>
        <v>950</v>
      </c>
      <c r="M55" s="26">
        <f>M56+M57</f>
        <v>0</v>
      </c>
      <c r="N55" s="26">
        <f>N56+N57</f>
        <v>0</v>
      </c>
      <c r="O55" s="26"/>
      <c r="P55" s="26">
        <f>P56+P57</f>
        <v>0</v>
      </c>
      <c r="Q55" s="26">
        <f>Q56+Q57</f>
        <v>0</v>
      </c>
      <c r="R55" s="26">
        <f>R56+R57</f>
        <v>1000</v>
      </c>
      <c r="S55" s="26">
        <f>S56+S57</f>
        <v>0</v>
      </c>
      <c r="T55" s="26">
        <f>T56+T57</f>
        <v>0</v>
      </c>
      <c r="U55" s="26">
        <f t="shared" si="28"/>
        <v>0</v>
      </c>
      <c r="V55" s="26">
        <f>V56+V57</f>
        <v>0</v>
      </c>
      <c r="W55" s="26">
        <f>W56+W57</f>
        <v>2505</v>
      </c>
      <c r="X55" s="26">
        <f>X56+X57</f>
        <v>1593</v>
      </c>
      <c r="Y55" s="26">
        <f>Y56+Y57</f>
        <v>1000</v>
      </c>
      <c r="Z55" s="26">
        <f>Z56+Z57</f>
        <v>600</v>
      </c>
      <c r="AA55" s="26">
        <f t="shared" si="28"/>
        <v>0</v>
      </c>
      <c r="AB55" s="26">
        <f t="shared" si="28"/>
        <v>0</v>
      </c>
      <c r="AC55" s="26">
        <f t="shared" si="28"/>
        <v>0</v>
      </c>
      <c r="AD55" s="26">
        <f t="shared" si="28"/>
        <v>0</v>
      </c>
      <c r="AE55" s="26">
        <f t="shared" si="28"/>
        <v>0</v>
      </c>
      <c r="AF55" s="26">
        <f t="shared" si="28"/>
        <v>0</v>
      </c>
      <c r="AG55" s="26">
        <f t="shared" si="28"/>
        <v>0</v>
      </c>
      <c r="AH55" s="26">
        <f t="shared" si="28"/>
        <v>0</v>
      </c>
      <c r="AI55" s="26">
        <f t="shared" si="28"/>
        <v>0</v>
      </c>
      <c r="AJ55" s="26">
        <f t="shared" si="28"/>
        <v>0</v>
      </c>
      <c r="AK55" s="26">
        <f t="shared" si="28"/>
        <v>0</v>
      </c>
      <c r="AL55" s="26"/>
      <c r="AM55" s="26">
        <f>AM56+AM57</f>
        <v>0</v>
      </c>
      <c r="AN55" s="26">
        <f>AN56+AN57</f>
        <v>0</v>
      </c>
      <c r="AO55" s="26">
        <f>AO56+AO57</f>
        <v>0</v>
      </c>
      <c r="AP55" s="26">
        <f t="shared" si="28"/>
        <v>0</v>
      </c>
      <c r="AQ55" s="26">
        <f t="shared" si="28"/>
        <v>0</v>
      </c>
      <c r="AR55" s="26">
        <f t="shared" si="28"/>
        <v>0</v>
      </c>
      <c r="AS55" s="26">
        <f t="shared" si="28"/>
        <v>0</v>
      </c>
      <c r="AT55" s="26">
        <f t="shared" si="28"/>
        <v>0</v>
      </c>
      <c r="AU55" s="26"/>
      <c r="AV55" s="26">
        <f>AV56+AV57</f>
        <v>0</v>
      </c>
      <c r="AW55" s="26">
        <f t="shared" ref="AW55:BH55" si="29">AW56+AW57</f>
        <v>0</v>
      </c>
      <c r="AX55" s="26">
        <f t="shared" si="29"/>
        <v>0</v>
      </c>
      <c r="AY55" s="26">
        <f t="shared" si="29"/>
        <v>0</v>
      </c>
      <c r="AZ55" s="26">
        <f t="shared" si="29"/>
        <v>0</v>
      </c>
      <c r="BA55" s="26">
        <f t="shared" si="29"/>
        <v>0</v>
      </c>
      <c r="BB55" s="26">
        <f t="shared" si="29"/>
        <v>0</v>
      </c>
      <c r="BC55" s="26">
        <f t="shared" si="29"/>
        <v>0</v>
      </c>
      <c r="BD55" s="26">
        <f t="shared" si="29"/>
        <v>0</v>
      </c>
      <c r="BE55" s="26">
        <f>BE56+BE57</f>
        <v>0</v>
      </c>
      <c r="BF55" s="26">
        <f t="shared" si="29"/>
        <v>0</v>
      </c>
      <c r="BG55" s="26">
        <f t="shared" si="29"/>
        <v>0</v>
      </c>
      <c r="BH55" s="26">
        <f t="shared" si="29"/>
        <v>0</v>
      </c>
    </row>
    <row r="56" spans="1:60" s="50" customFormat="1" ht="24" customHeight="1">
      <c r="A56" s="63"/>
      <c r="B56" s="63"/>
      <c r="C56" s="48" t="s">
        <v>93</v>
      </c>
      <c r="D56" s="25"/>
      <c r="E56" s="22">
        <f t="shared" si="18"/>
        <v>3648</v>
      </c>
      <c r="F56" s="25"/>
      <c r="G56" s="25"/>
      <c r="H56" s="25"/>
      <c r="I56" s="25"/>
      <c r="J56" s="25"/>
      <c r="K56" s="25"/>
      <c r="L56" s="25"/>
      <c r="M56" s="25"/>
      <c r="N56" s="26"/>
      <c r="O56" s="25"/>
      <c r="P56" s="25"/>
      <c r="Q56" s="25"/>
      <c r="R56" s="25"/>
      <c r="S56" s="25"/>
      <c r="T56" s="25"/>
      <c r="U56" s="25"/>
      <c r="V56" s="25"/>
      <c r="W56" s="25">
        <v>2355</v>
      </c>
      <c r="X56" s="25">
        <v>1293</v>
      </c>
      <c r="Y56" s="25"/>
      <c r="Z56" s="27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7"/>
      <c r="BF56" s="25"/>
      <c r="BG56" s="27"/>
      <c r="BH56" s="27"/>
    </row>
    <row r="57" spans="1:60" s="50" customFormat="1" ht="24" customHeight="1">
      <c r="A57" s="63"/>
      <c r="B57" s="63"/>
      <c r="C57" s="48" t="s">
        <v>94</v>
      </c>
      <c r="D57" s="25"/>
      <c r="E57" s="22">
        <f t="shared" si="18"/>
        <v>10950</v>
      </c>
      <c r="F57" s="25">
        <v>5300</v>
      </c>
      <c r="G57" s="25"/>
      <c r="H57" s="25"/>
      <c r="I57" s="25"/>
      <c r="J57" s="25">
        <v>150</v>
      </c>
      <c r="K57" s="25">
        <v>1500</v>
      </c>
      <c r="L57" s="25">
        <v>950</v>
      </c>
      <c r="M57" s="25"/>
      <c r="N57" s="26"/>
      <c r="O57" s="25"/>
      <c r="P57" s="25"/>
      <c r="Q57" s="25"/>
      <c r="R57" s="25">
        <v>1000</v>
      </c>
      <c r="S57" s="25"/>
      <c r="T57" s="25"/>
      <c r="U57" s="25"/>
      <c r="V57" s="25"/>
      <c r="W57" s="25">
        <v>150</v>
      </c>
      <c r="X57" s="25">
        <v>300</v>
      </c>
      <c r="Y57" s="25">
        <v>1000</v>
      </c>
      <c r="Z57" s="27">
        <v>600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7"/>
      <c r="BF57" s="25"/>
      <c r="BG57" s="27"/>
      <c r="BH57" s="27"/>
    </row>
    <row r="58" spans="1:60" s="45" customFormat="1" ht="33.6" customHeight="1">
      <c r="A58" s="43">
        <v>340</v>
      </c>
      <c r="B58" s="43"/>
      <c r="C58" s="51" t="s">
        <v>110</v>
      </c>
      <c r="D58" s="26">
        <v>129680</v>
      </c>
      <c r="E58" s="22">
        <f t="shared" si="18"/>
        <v>129680</v>
      </c>
      <c r="F58" s="26">
        <f>F59+F63</f>
        <v>50729</v>
      </c>
      <c r="G58" s="26">
        <f>G59</f>
        <v>2344</v>
      </c>
      <c r="H58" s="26">
        <f t="shared" ref="H58:BG58" si="30">H59</f>
        <v>18283</v>
      </c>
      <c r="I58" s="26">
        <f t="shared" si="30"/>
        <v>2148</v>
      </c>
      <c r="J58" s="26">
        <f>J59+J63</f>
        <v>5862</v>
      </c>
      <c r="K58" s="26">
        <f>K59</f>
        <v>6372</v>
      </c>
      <c r="L58" s="26">
        <f>L59+L63</f>
        <v>5379</v>
      </c>
      <c r="M58" s="26">
        <f t="shared" ref="M58:R58" si="31">M59</f>
        <v>5431</v>
      </c>
      <c r="N58" s="26">
        <f t="shared" si="31"/>
        <v>5320</v>
      </c>
      <c r="O58" s="26">
        <f t="shared" si="31"/>
        <v>1650</v>
      </c>
      <c r="P58" s="26">
        <f t="shared" si="31"/>
        <v>5157</v>
      </c>
      <c r="Q58" s="26">
        <f t="shared" si="31"/>
        <v>4775</v>
      </c>
      <c r="R58" s="26">
        <f t="shared" si="31"/>
        <v>4610</v>
      </c>
      <c r="S58" s="26">
        <f>S59+S63</f>
        <v>11620</v>
      </c>
      <c r="T58" s="26">
        <f>T59</f>
        <v>0</v>
      </c>
      <c r="U58" s="26">
        <f t="shared" si="30"/>
        <v>0</v>
      </c>
      <c r="V58" s="26">
        <f>V59</f>
        <v>0</v>
      </c>
      <c r="W58" s="26">
        <f>W59</f>
        <v>0</v>
      </c>
      <c r="X58" s="26"/>
      <c r="Y58" s="26"/>
      <c r="Z58" s="26">
        <f>Z59</f>
        <v>0</v>
      </c>
      <c r="AA58" s="26">
        <f t="shared" si="30"/>
        <v>0</v>
      </c>
      <c r="AB58" s="26">
        <f t="shared" si="30"/>
        <v>0</v>
      </c>
      <c r="AC58" s="26">
        <f t="shared" si="30"/>
        <v>0</v>
      </c>
      <c r="AD58" s="26">
        <f t="shared" si="30"/>
        <v>0</v>
      </c>
      <c r="AE58" s="26">
        <f t="shared" si="30"/>
        <v>0</v>
      </c>
      <c r="AF58" s="26">
        <f t="shared" si="30"/>
        <v>0</v>
      </c>
      <c r="AG58" s="26">
        <f t="shared" si="30"/>
        <v>0</v>
      </c>
      <c r="AH58" s="26">
        <f t="shared" si="30"/>
        <v>0</v>
      </c>
      <c r="AI58" s="26">
        <f t="shared" si="30"/>
        <v>0</v>
      </c>
      <c r="AJ58" s="26">
        <f t="shared" si="30"/>
        <v>0</v>
      </c>
      <c r="AK58" s="26">
        <f t="shared" si="30"/>
        <v>0</v>
      </c>
      <c r="AL58" s="26"/>
      <c r="AM58" s="26">
        <f>AM59</f>
        <v>0</v>
      </c>
      <c r="AN58" s="26">
        <f>AN59</f>
        <v>0</v>
      </c>
      <c r="AO58" s="26">
        <f>AO59</f>
        <v>0</v>
      </c>
      <c r="AP58" s="26">
        <f t="shared" si="30"/>
        <v>0</v>
      </c>
      <c r="AQ58" s="26">
        <f t="shared" si="30"/>
        <v>0</v>
      </c>
      <c r="AR58" s="26">
        <f t="shared" si="30"/>
        <v>0</v>
      </c>
      <c r="AS58" s="26">
        <f t="shared" si="30"/>
        <v>0</v>
      </c>
      <c r="AT58" s="26">
        <f t="shared" si="30"/>
        <v>0</v>
      </c>
      <c r="AU58" s="26">
        <f t="shared" si="30"/>
        <v>0</v>
      </c>
      <c r="AV58" s="26">
        <f t="shared" si="30"/>
        <v>0</v>
      </c>
      <c r="AW58" s="26">
        <f t="shared" si="30"/>
        <v>0</v>
      </c>
      <c r="AX58" s="26">
        <f t="shared" si="30"/>
        <v>0</v>
      </c>
      <c r="AY58" s="26">
        <f t="shared" si="30"/>
        <v>0</v>
      </c>
      <c r="AZ58" s="26">
        <f t="shared" si="30"/>
        <v>0</v>
      </c>
      <c r="BA58" s="26">
        <f t="shared" si="30"/>
        <v>0</v>
      </c>
      <c r="BB58" s="26">
        <f t="shared" si="30"/>
        <v>0</v>
      </c>
      <c r="BC58" s="26">
        <f t="shared" si="30"/>
        <v>0</v>
      </c>
      <c r="BD58" s="26">
        <f t="shared" si="30"/>
        <v>0</v>
      </c>
      <c r="BE58" s="26">
        <f>BE59</f>
        <v>0</v>
      </c>
      <c r="BF58" s="26">
        <f t="shared" si="30"/>
        <v>0</v>
      </c>
      <c r="BG58" s="26">
        <f t="shared" si="30"/>
        <v>0</v>
      </c>
      <c r="BH58" s="26">
        <f>BH59</f>
        <v>0</v>
      </c>
    </row>
    <row r="59" spans="1:60" s="45" customFormat="1" ht="24" customHeight="1">
      <c r="A59" s="43"/>
      <c r="B59" s="43">
        <v>341</v>
      </c>
      <c r="C59" s="44" t="s">
        <v>81</v>
      </c>
      <c r="D59" s="26"/>
      <c r="E59" s="22">
        <f t="shared" si="18"/>
        <v>119940</v>
      </c>
      <c r="F59" s="26">
        <f>SUM(F60:F62)</f>
        <v>41129</v>
      </c>
      <c r="G59" s="26">
        <f>SUM(G60,G62:G63)</f>
        <v>2344</v>
      </c>
      <c r="H59" s="26">
        <f>SUM(H60,H62:H63)</f>
        <v>18283</v>
      </c>
      <c r="I59" s="26">
        <f t="shared" ref="I59:AA59" si="32">SUM(I60,I62:I63)</f>
        <v>2148</v>
      </c>
      <c r="J59" s="26">
        <f>J60+J62</f>
        <v>5762</v>
      </c>
      <c r="K59" s="26">
        <f>SUM(K60,K62:K63)</f>
        <v>6372</v>
      </c>
      <c r="L59" s="26">
        <f>SUM(L60:L62)</f>
        <v>5359</v>
      </c>
      <c r="M59" s="26">
        <f t="shared" ref="M59:R59" si="33">SUM(M60,M62:M63)</f>
        <v>5431</v>
      </c>
      <c r="N59" s="26">
        <f t="shared" si="33"/>
        <v>5320</v>
      </c>
      <c r="O59" s="26">
        <f t="shared" si="33"/>
        <v>1650</v>
      </c>
      <c r="P59" s="26">
        <f t="shared" si="33"/>
        <v>5157</v>
      </c>
      <c r="Q59" s="26">
        <f t="shared" si="33"/>
        <v>4775</v>
      </c>
      <c r="R59" s="26">
        <f t="shared" si="33"/>
        <v>4610</v>
      </c>
      <c r="S59" s="26">
        <f>SUM(S60:S62)</f>
        <v>11600</v>
      </c>
      <c r="T59" s="26">
        <f>T60+T62+T63</f>
        <v>0</v>
      </c>
      <c r="U59" s="26">
        <f t="shared" si="32"/>
        <v>0</v>
      </c>
      <c r="V59" s="26">
        <f>V60+V62+V63</f>
        <v>0</v>
      </c>
      <c r="W59" s="26">
        <f>W60+W62+W63</f>
        <v>0</v>
      </c>
      <c r="X59" s="26">
        <f>X60+X62+X63</f>
        <v>0</v>
      </c>
      <c r="Y59" s="26"/>
      <c r="Z59" s="26">
        <f>Z60+Z62+Z63</f>
        <v>0</v>
      </c>
      <c r="AA59" s="26">
        <f t="shared" si="32"/>
        <v>0</v>
      </c>
      <c r="AB59" s="26">
        <f t="shared" ref="AB59:BG59" si="34">AB60+AB62+AB63</f>
        <v>0</v>
      </c>
      <c r="AC59" s="26">
        <f t="shared" si="34"/>
        <v>0</v>
      </c>
      <c r="AD59" s="26">
        <f t="shared" si="34"/>
        <v>0</v>
      </c>
      <c r="AE59" s="26">
        <f t="shared" si="34"/>
        <v>0</v>
      </c>
      <c r="AF59" s="26">
        <f t="shared" si="34"/>
        <v>0</v>
      </c>
      <c r="AG59" s="26">
        <f t="shared" si="34"/>
        <v>0</v>
      </c>
      <c r="AH59" s="26">
        <f t="shared" si="34"/>
        <v>0</v>
      </c>
      <c r="AI59" s="26">
        <f t="shared" si="34"/>
        <v>0</v>
      </c>
      <c r="AJ59" s="26">
        <f t="shared" si="34"/>
        <v>0</v>
      </c>
      <c r="AK59" s="26">
        <f t="shared" si="34"/>
        <v>0</v>
      </c>
      <c r="AL59" s="26">
        <f t="shared" si="34"/>
        <v>0</v>
      </c>
      <c r="AM59" s="26">
        <f t="shared" si="34"/>
        <v>0</v>
      </c>
      <c r="AN59" s="26">
        <f t="shared" si="34"/>
        <v>0</v>
      </c>
      <c r="AO59" s="26">
        <f t="shared" si="34"/>
        <v>0</v>
      </c>
      <c r="AP59" s="26">
        <f t="shared" si="34"/>
        <v>0</v>
      </c>
      <c r="AQ59" s="26">
        <f t="shared" si="34"/>
        <v>0</v>
      </c>
      <c r="AR59" s="26">
        <f t="shared" si="34"/>
        <v>0</v>
      </c>
      <c r="AS59" s="26">
        <f t="shared" si="34"/>
        <v>0</v>
      </c>
      <c r="AT59" s="26">
        <f t="shared" si="34"/>
        <v>0</v>
      </c>
      <c r="AU59" s="26">
        <f t="shared" si="34"/>
        <v>0</v>
      </c>
      <c r="AV59" s="26">
        <f t="shared" si="34"/>
        <v>0</v>
      </c>
      <c r="AW59" s="26">
        <f t="shared" si="34"/>
        <v>0</v>
      </c>
      <c r="AX59" s="26">
        <f t="shared" si="34"/>
        <v>0</v>
      </c>
      <c r="AY59" s="26">
        <f t="shared" si="34"/>
        <v>0</v>
      </c>
      <c r="AZ59" s="26">
        <f t="shared" si="34"/>
        <v>0</v>
      </c>
      <c r="BA59" s="26">
        <f t="shared" si="34"/>
        <v>0</v>
      </c>
      <c r="BB59" s="26">
        <f t="shared" si="34"/>
        <v>0</v>
      </c>
      <c r="BC59" s="26">
        <f t="shared" si="34"/>
        <v>0</v>
      </c>
      <c r="BD59" s="26">
        <f t="shared" si="34"/>
        <v>0</v>
      </c>
      <c r="BE59" s="26">
        <f>BE60+BE62+BE63</f>
        <v>0</v>
      </c>
      <c r="BF59" s="26">
        <f t="shared" si="34"/>
        <v>0</v>
      </c>
      <c r="BG59" s="26">
        <f t="shared" si="34"/>
        <v>0</v>
      </c>
      <c r="BH59" s="26">
        <f>BH60+BH62+BH63</f>
        <v>0</v>
      </c>
    </row>
    <row r="60" spans="1:60" s="50" customFormat="1" ht="22.8" customHeight="1">
      <c r="A60" s="43"/>
      <c r="B60" s="43"/>
      <c r="C60" s="48" t="s">
        <v>82</v>
      </c>
      <c r="D60" s="25"/>
      <c r="E60" s="22">
        <f t="shared" si="18"/>
        <v>106095</v>
      </c>
      <c r="F60" s="25">
        <v>32109</v>
      </c>
      <c r="G60" s="25">
        <v>1144</v>
      </c>
      <c r="H60" s="25">
        <v>17703</v>
      </c>
      <c r="I60" s="25">
        <v>2078</v>
      </c>
      <c r="J60" s="25">
        <v>5762</v>
      </c>
      <c r="K60" s="25">
        <v>5822</v>
      </c>
      <c r="L60" s="25">
        <v>5159</v>
      </c>
      <c r="M60" s="25">
        <v>5281</v>
      </c>
      <c r="N60" s="25">
        <v>5170</v>
      </c>
      <c r="O60" s="25">
        <v>1575</v>
      </c>
      <c r="P60" s="25">
        <v>5007</v>
      </c>
      <c r="Q60" s="25">
        <v>4675</v>
      </c>
      <c r="R60" s="25">
        <v>4060</v>
      </c>
      <c r="S60" s="25">
        <v>10550</v>
      </c>
      <c r="T60" s="25"/>
      <c r="U60" s="25"/>
      <c r="V60" s="25"/>
      <c r="W60" s="25"/>
      <c r="X60" s="25"/>
      <c r="Y60" s="25"/>
      <c r="Z60" s="27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7"/>
      <c r="BF60" s="25"/>
      <c r="BG60" s="27"/>
      <c r="BH60" s="27"/>
    </row>
    <row r="61" spans="1:60" s="119" customFormat="1" ht="24" hidden="1" customHeight="1">
      <c r="A61" s="118"/>
      <c r="B61" s="118"/>
      <c r="C61" s="116" t="s">
        <v>320</v>
      </c>
      <c r="D61" s="111"/>
      <c r="E61" s="22">
        <f t="shared" si="18"/>
        <v>0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2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2"/>
      <c r="BF61" s="111"/>
      <c r="BG61" s="112"/>
      <c r="BH61" s="112"/>
    </row>
    <row r="62" spans="1:60" s="50" customFormat="1" ht="24" customHeight="1">
      <c r="A62" s="43"/>
      <c r="B62" s="43"/>
      <c r="C62" s="48" t="s">
        <v>83</v>
      </c>
      <c r="D62" s="25"/>
      <c r="E62" s="22">
        <f t="shared" si="18"/>
        <v>13845</v>
      </c>
      <c r="F62" s="25">
        <v>9020</v>
      </c>
      <c r="G62" s="25">
        <v>1200</v>
      </c>
      <c r="H62" s="25">
        <v>580</v>
      </c>
      <c r="I62" s="25">
        <v>70</v>
      </c>
      <c r="J62" s="25"/>
      <c r="K62" s="25">
        <v>550</v>
      </c>
      <c r="L62" s="25">
        <v>200</v>
      </c>
      <c r="M62" s="25">
        <v>150</v>
      </c>
      <c r="N62" s="25">
        <v>150</v>
      </c>
      <c r="O62" s="25">
        <v>75</v>
      </c>
      <c r="P62" s="25">
        <v>150</v>
      </c>
      <c r="Q62" s="25">
        <v>100</v>
      </c>
      <c r="R62" s="25">
        <v>550</v>
      </c>
      <c r="S62" s="25">
        <v>1050</v>
      </c>
      <c r="T62" s="25"/>
      <c r="U62" s="25"/>
      <c r="V62" s="25"/>
      <c r="W62" s="25"/>
      <c r="X62" s="25"/>
      <c r="Y62" s="25"/>
      <c r="Z62" s="27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7"/>
      <c r="BF62" s="25"/>
      <c r="BG62" s="27"/>
      <c r="BH62" s="27"/>
    </row>
    <row r="63" spans="1:60" s="50" customFormat="1" ht="32.4" customHeight="1">
      <c r="A63" s="43"/>
      <c r="B63" s="43" t="s">
        <v>111</v>
      </c>
      <c r="C63" s="64" t="s">
        <v>321</v>
      </c>
      <c r="D63" s="25"/>
      <c r="E63" s="22">
        <f t="shared" si="18"/>
        <v>9740</v>
      </c>
      <c r="F63" s="25">
        <v>9600</v>
      </c>
      <c r="G63" s="25"/>
      <c r="H63" s="25"/>
      <c r="I63" s="25"/>
      <c r="J63" s="25">
        <v>100</v>
      </c>
      <c r="K63" s="25"/>
      <c r="L63" s="25">
        <v>20</v>
      </c>
      <c r="M63" s="25"/>
      <c r="N63" s="25"/>
      <c r="O63" s="25"/>
      <c r="P63" s="25"/>
      <c r="Q63" s="25"/>
      <c r="R63" s="25"/>
      <c r="S63" s="25">
        <v>20</v>
      </c>
      <c r="T63" s="25"/>
      <c r="U63" s="25"/>
      <c r="V63" s="25"/>
      <c r="W63" s="25"/>
      <c r="X63" s="25"/>
      <c r="Y63" s="25"/>
      <c r="Z63" s="27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7"/>
      <c r="BF63" s="25"/>
      <c r="BG63" s="27"/>
      <c r="BH63" s="27"/>
    </row>
    <row r="64" spans="1:60" s="45" customFormat="1" ht="23.4" customHeight="1">
      <c r="A64" s="43">
        <v>370</v>
      </c>
      <c r="B64" s="46"/>
      <c r="C64" s="51" t="s">
        <v>112</v>
      </c>
      <c r="D64" s="26">
        <v>269760</v>
      </c>
      <c r="E64" s="22">
        <f t="shared" si="18"/>
        <v>269760</v>
      </c>
      <c r="F64" s="26">
        <f>F65</f>
        <v>26420</v>
      </c>
      <c r="G64" s="26">
        <f t="shared" ref="G64:BH64" si="35">G65</f>
        <v>500</v>
      </c>
      <c r="H64" s="26">
        <f t="shared" si="35"/>
        <v>0</v>
      </c>
      <c r="I64" s="26">
        <f t="shared" si="35"/>
        <v>0</v>
      </c>
      <c r="J64" s="26">
        <f t="shared" si="35"/>
        <v>0</v>
      </c>
      <c r="K64" s="26">
        <f t="shared" si="35"/>
        <v>0</v>
      </c>
      <c r="L64" s="26">
        <f t="shared" si="35"/>
        <v>0</v>
      </c>
      <c r="M64" s="26">
        <f t="shared" si="35"/>
        <v>7517</v>
      </c>
      <c r="N64" s="26">
        <f t="shared" si="35"/>
        <v>20800</v>
      </c>
      <c r="O64" s="26">
        <f t="shared" si="35"/>
        <v>0</v>
      </c>
      <c r="P64" s="26">
        <f t="shared" si="35"/>
        <v>11080</v>
      </c>
      <c r="Q64" s="26">
        <f t="shared" si="35"/>
        <v>3100</v>
      </c>
      <c r="R64" s="26">
        <f t="shared" si="35"/>
        <v>0</v>
      </c>
      <c r="S64" s="26">
        <f t="shared" si="35"/>
        <v>2700</v>
      </c>
      <c r="T64" s="26">
        <f t="shared" si="35"/>
        <v>0</v>
      </c>
      <c r="U64" s="26">
        <f t="shared" si="35"/>
        <v>0</v>
      </c>
      <c r="V64" s="26">
        <f t="shared" si="35"/>
        <v>0</v>
      </c>
      <c r="W64" s="26">
        <f t="shared" si="35"/>
        <v>0</v>
      </c>
      <c r="X64" s="26">
        <f t="shared" si="35"/>
        <v>0</v>
      </c>
      <c r="Y64" s="26">
        <f t="shared" si="35"/>
        <v>0</v>
      </c>
      <c r="Z64" s="26">
        <f t="shared" si="35"/>
        <v>0</v>
      </c>
      <c r="AA64" s="26">
        <f t="shared" si="35"/>
        <v>0</v>
      </c>
      <c r="AB64" s="26">
        <f t="shared" si="35"/>
        <v>0</v>
      </c>
      <c r="AC64" s="26">
        <f t="shared" si="35"/>
        <v>0</v>
      </c>
      <c r="AD64" s="26">
        <f t="shared" si="35"/>
        <v>0</v>
      </c>
      <c r="AE64" s="26">
        <f t="shared" si="35"/>
        <v>0</v>
      </c>
      <c r="AF64" s="26">
        <f t="shared" si="35"/>
        <v>0</v>
      </c>
      <c r="AG64" s="26">
        <f t="shared" si="35"/>
        <v>0</v>
      </c>
      <c r="AH64" s="26">
        <f t="shared" si="35"/>
        <v>0</v>
      </c>
      <c r="AI64" s="26">
        <f t="shared" si="35"/>
        <v>0</v>
      </c>
      <c r="AJ64" s="26">
        <f t="shared" si="35"/>
        <v>0</v>
      </c>
      <c r="AK64" s="26">
        <f t="shared" si="35"/>
        <v>0</v>
      </c>
      <c r="AL64" s="26">
        <f t="shared" si="35"/>
        <v>4307</v>
      </c>
      <c r="AM64" s="26">
        <f t="shared" si="35"/>
        <v>3724</v>
      </c>
      <c r="AN64" s="26">
        <f t="shared" si="35"/>
        <v>2752</v>
      </c>
      <c r="AO64" s="26">
        <f t="shared" si="35"/>
        <v>15083</v>
      </c>
      <c r="AP64" s="26">
        <f t="shared" si="35"/>
        <v>12456</v>
      </c>
      <c r="AQ64" s="26">
        <f t="shared" si="35"/>
        <v>19076</v>
      </c>
      <c r="AR64" s="26">
        <f t="shared" si="35"/>
        <v>8711</v>
      </c>
      <c r="AS64" s="26">
        <f t="shared" si="35"/>
        <v>16568</v>
      </c>
      <c r="AT64" s="26">
        <f t="shared" si="35"/>
        <v>13607</v>
      </c>
      <c r="AU64" s="26">
        <f t="shared" si="35"/>
        <v>3895</v>
      </c>
      <c r="AV64" s="26">
        <f t="shared" si="35"/>
        <v>5543</v>
      </c>
      <c r="AW64" s="26">
        <f t="shared" si="35"/>
        <v>14903</v>
      </c>
      <c r="AX64" s="26">
        <f t="shared" si="35"/>
        <v>6443</v>
      </c>
      <c r="AY64" s="26">
        <f t="shared" si="35"/>
        <v>1540</v>
      </c>
      <c r="AZ64" s="26">
        <f t="shared" si="35"/>
        <v>1690</v>
      </c>
      <c r="BA64" s="26">
        <f t="shared" si="35"/>
        <v>1393</v>
      </c>
      <c r="BB64" s="26">
        <f t="shared" si="35"/>
        <v>6486</v>
      </c>
      <c r="BC64" s="26">
        <f t="shared" si="35"/>
        <v>16690</v>
      </c>
      <c r="BD64" s="26">
        <f t="shared" si="35"/>
        <v>16047</v>
      </c>
      <c r="BE64" s="26">
        <f t="shared" si="35"/>
        <v>14436</v>
      </c>
      <c r="BF64" s="26">
        <f t="shared" si="35"/>
        <v>9293</v>
      </c>
      <c r="BG64" s="26">
        <f t="shared" si="35"/>
        <v>2500</v>
      </c>
      <c r="BH64" s="26">
        <f t="shared" si="35"/>
        <v>500</v>
      </c>
    </row>
    <row r="65" spans="1:60" s="45" customFormat="1" ht="24" hidden="1" customHeight="1">
      <c r="A65" s="43"/>
      <c r="B65" s="46"/>
      <c r="C65" s="44" t="s">
        <v>90</v>
      </c>
      <c r="D65" s="26">
        <f t="shared" ref="D65" si="36">D66+D69+D72</f>
        <v>0</v>
      </c>
      <c r="E65" s="22">
        <f t="shared" si="18"/>
        <v>269760</v>
      </c>
      <c r="F65" s="26">
        <f t="shared" ref="F65:BC65" si="37">F66+F69+F72</f>
        <v>26420</v>
      </c>
      <c r="G65" s="26">
        <f t="shared" si="37"/>
        <v>500</v>
      </c>
      <c r="H65" s="26">
        <f t="shared" si="37"/>
        <v>0</v>
      </c>
      <c r="I65" s="26">
        <f t="shared" si="37"/>
        <v>0</v>
      </c>
      <c r="J65" s="26">
        <f t="shared" si="37"/>
        <v>0</v>
      </c>
      <c r="K65" s="26">
        <f t="shared" si="37"/>
        <v>0</v>
      </c>
      <c r="L65" s="26">
        <f t="shared" si="37"/>
        <v>0</v>
      </c>
      <c r="M65" s="26">
        <f t="shared" si="37"/>
        <v>7517</v>
      </c>
      <c r="N65" s="26">
        <f t="shared" si="37"/>
        <v>20800</v>
      </c>
      <c r="O65" s="26">
        <f t="shared" si="37"/>
        <v>0</v>
      </c>
      <c r="P65" s="26">
        <f t="shared" si="37"/>
        <v>11080</v>
      </c>
      <c r="Q65" s="26">
        <f t="shared" si="37"/>
        <v>3100</v>
      </c>
      <c r="R65" s="26">
        <f t="shared" si="37"/>
        <v>0</v>
      </c>
      <c r="S65" s="26">
        <f t="shared" si="37"/>
        <v>2700</v>
      </c>
      <c r="T65" s="26">
        <f t="shared" si="37"/>
        <v>0</v>
      </c>
      <c r="U65" s="26">
        <f t="shared" si="37"/>
        <v>0</v>
      </c>
      <c r="V65" s="26">
        <f>V66+V69+V72</f>
        <v>0</v>
      </c>
      <c r="W65" s="26">
        <f>W66+W69+W72</f>
        <v>0</v>
      </c>
      <c r="X65" s="26">
        <f>X66+X69+X72</f>
        <v>0</v>
      </c>
      <c r="Y65" s="26"/>
      <c r="Z65" s="26">
        <f>Z66+Z69+Z72</f>
        <v>0</v>
      </c>
      <c r="AA65" s="26">
        <f t="shared" si="37"/>
        <v>0</v>
      </c>
      <c r="AB65" s="26">
        <f t="shared" si="37"/>
        <v>0</v>
      </c>
      <c r="AC65" s="26">
        <f t="shared" si="37"/>
        <v>0</v>
      </c>
      <c r="AD65" s="26">
        <f t="shared" si="37"/>
        <v>0</v>
      </c>
      <c r="AE65" s="26">
        <f t="shared" si="37"/>
        <v>0</v>
      </c>
      <c r="AF65" s="26">
        <f t="shared" si="37"/>
        <v>0</v>
      </c>
      <c r="AG65" s="26">
        <f t="shared" si="37"/>
        <v>0</v>
      </c>
      <c r="AH65" s="26">
        <f t="shared" si="37"/>
        <v>0</v>
      </c>
      <c r="AI65" s="26">
        <f t="shared" si="37"/>
        <v>0</v>
      </c>
      <c r="AJ65" s="26">
        <f t="shared" si="37"/>
        <v>0</v>
      </c>
      <c r="AK65" s="26">
        <f t="shared" si="37"/>
        <v>0</v>
      </c>
      <c r="AL65" s="26">
        <f t="shared" si="37"/>
        <v>4307</v>
      </c>
      <c r="AM65" s="26">
        <f t="shared" si="37"/>
        <v>3724</v>
      </c>
      <c r="AN65" s="26">
        <f t="shared" si="37"/>
        <v>2752</v>
      </c>
      <c r="AO65" s="26">
        <f t="shared" si="37"/>
        <v>15083</v>
      </c>
      <c r="AP65" s="26">
        <f t="shared" si="37"/>
        <v>12456</v>
      </c>
      <c r="AQ65" s="26">
        <f t="shared" si="37"/>
        <v>19076</v>
      </c>
      <c r="AR65" s="26">
        <f t="shared" si="37"/>
        <v>8711</v>
      </c>
      <c r="AS65" s="26">
        <f t="shared" si="37"/>
        <v>16568</v>
      </c>
      <c r="AT65" s="26">
        <f t="shared" si="37"/>
        <v>13607</v>
      </c>
      <c r="AU65" s="26">
        <f t="shared" si="37"/>
        <v>3895</v>
      </c>
      <c r="AV65" s="26">
        <f t="shared" si="37"/>
        <v>5543</v>
      </c>
      <c r="AW65" s="26">
        <f t="shared" si="37"/>
        <v>14903</v>
      </c>
      <c r="AX65" s="26">
        <f t="shared" si="37"/>
        <v>6443</v>
      </c>
      <c r="AY65" s="26">
        <f t="shared" si="37"/>
        <v>1540</v>
      </c>
      <c r="AZ65" s="26">
        <f t="shared" si="37"/>
        <v>1690</v>
      </c>
      <c r="BA65" s="26">
        <f t="shared" si="37"/>
        <v>1393</v>
      </c>
      <c r="BB65" s="26">
        <f t="shared" si="37"/>
        <v>6486</v>
      </c>
      <c r="BC65" s="26">
        <f t="shared" si="37"/>
        <v>16690</v>
      </c>
      <c r="BD65" s="26">
        <f>BD66+BD69+BD72</f>
        <v>16047</v>
      </c>
      <c r="BE65" s="26">
        <f>BE66+BE69+BE72</f>
        <v>14436</v>
      </c>
      <c r="BF65" s="26">
        <f>BF66+BF69+BF72</f>
        <v>9293</v>
      </c>
      <c r="BG65" s="26">
        <f>BG66+BG69+BG72</f>
        <v>2500</v>
      </c>
      <c r="BH65" s="26">
        <f>BH66+BH69+BH72</f>
        <v>500</v>
      </c>
    </row>
    <row r="66" spans="1:60" s="45" customFormat="1" ht="24" customHeight="1">
      <c r="A66" s="46"/>
      <c r="B66" s="47">
        <v>371</v>
      </c>
      <c r="C66" s="64" t="s">
        <v>408</v>
      </c>
      <c r="D66" s="26"/>
      <c r="E66" s="22">
        <f t="shared" si="18"/>
        <v>91973</v>
      </c>
      <c r="F66" s="26">
        <f>F67+F68</f>
        <v>3500</v>
      </c>
      <c r="G66" s="26">
        <f>G67+G68</f>
        <v>0</v>
      </c>
      <c r="H66" s="26"/>
      <c r="I66" s="26"/>
      <c r="J66" s="26">
        <f>J67+J68</f>
        <v>0</v>
      </c>
      <c r="K66" s="26"/>
      <c r="L66" s="26">
        <f>L67+L68</f>
        <v>0</v>
      </c>
      <c r="M66" s="26">
        <f>M67+M68</f>
        <v>7517</v>
      </c>
      <c r="N66" s="26">
        <f>N67+N68</f>
        <v>0</v>
      </c>
      <c r="O66" s="26"/>
      <c r="P66" s="26">
        <f>P67+P68</f>
        <v>0</v>
      </c>
      <c r="Q66" s="26">
        <f>Q67+Q68</f>
        <v>0</v>
      </c>
      <c r="R66" s="26"/>
      <c r="S66" s="26">
        <f>S67+S68</f>
        <v>1100</v>
      </c>
      <c r="T66" s="26">
        <f>T67+T68</f>
        <v>0</v>
      </c>
      <c r="U66" s="26"/>
      <c r="V66" s="26">
        <f>V67+V68</f>
        <v>0</v>
      </c>
      <c r="W66" s="26">
        <f>W67+W68</f>
        <v>0</v>
      </c>
      <c r="X66" s="26"/>
      <c r="Y66" s="26"/>
      <c r="Z66" s="26">
        <f>Z67+Z68</f>
        <v>0</v>
      </c>
      <c r="AA66" s="26"/>
      <c r="AB66" s="26">
        <f t="shared" ref="AB66:BH66" si="38">AB67+AB68</f>
        <v>0</v>
      </c>
      <c r="AC66" s="26">
        <f t="shared" si="38"/>
        <v>0</v>
      </c>
      <c r="AD66" s="26">
        <f t="shared" si="38"/>
        <v>0</v>
      </c>
      <c r="AE66" s="26">
        <f t="shared" si="38"/>
        <v>0</v>
      </c>
      <c r="AF66" s="26">
        <f t="shared" si="38"/>
        <v>0</v>
      </c>
      <c r="AG66" s="26">
        <f t="shared" si="38"/>
        <v>0</v>
      </c>
      <c r="AH66" s="26">
        <f t="shared" si="38"/>
        <v>0</v>
      </c>
      <c r="AI66" s="26">
        <f t="shared" si="38"/>
        <v>0</v>
      </c>
      <c r="AJ66" s="26">
        <f t="shared" si="38"/>
        <v>0</v>
      </c>
      <c r="AK66" s="26">
        <f t="shared" si="38"/>
        <v>0</v>
      </c>
      <c r="AL66" s="26">
        <f t="shared" si="38"/>
        <v>0</v>
      </c>
      <c r="AM66" s="26">
        <f t="shared" si="38"/>
        <v>0</v>
      </c>
      <c r="AN66" s="26">
        <f t="shared" si="38"/>
        <v>0</v>
      </c>
      <c r="AO66" s="26">
        <f t="shared" si="38"/>
        <v>0</v>
      </c>
      <c r="AP66" s="26">
        <f t="shared" si="38"/>
        <v>12456</v>
      </c>
      <c r="AQ66" s="26">
        <f t="shared" si="38"/>
        <v>19076</v>
      </c>
      <c r="AR66" s="26">
        <f t="shared" si="38"/>
        <v>8711</v>
      </c>
      <c r="AS66" s="26">
        <f t="shared" si="38"/>
        <v>16568</v>
      </c>
      <c r="AT66" s="26">
        <f t="shared" si="38"/>
        <v>13607</v>
      </c>
      <c r="AU66" s="26">
        <f t="shared" si="38"/>
        <v>3895</v>
      </c>
      <c r="AV66" s="26">
        <f t="shared" si="38"/>
        <v>5543</v>
      </c>
      <c r="AW66" s="26">
        <f t="shared" si="38"/>
        <v>0</v>
      </c>
      <c r="AX66" s="26">
        <f t="shared" si="38"/>
        <v>0</v>
      </c>
      <c r="AY66" s="26">
        <f t="shared" si="38"/>
        <v>0</v>
      </c>
      <c r="AZ66" s="26">
        <f t="shared" si="38"/>
        <v>0</v>
      </c>
      <c r="BA66" s="26">
        <f t="shared" si="38"/>
        <v>0</v>
      </c>
      <c r="BB66" s="26">
        <f t="shared" si="38"/>
        <v>0</v>
      </c>
      <c r="BC66" s="26">
        <f t="shared" si="38"/>
        <v>0</v>
      </c>
      <c r="BD66" s="26">
        <f t="shared" si="38"/>
        <v>0</v>
      </c>
      <c r="BE66" s="26">
        <f>BE67+BE68</f>
        <v>0</v>
      </c>
      <c r="BF66" s="26">
        <f t="shared" si="38"/>
        <v>0</v>
      </c>
      <c r="BG66" s="26">
        <f t="shared" si="38"/>
        <v>0</v>
      </c>
      <c r="BH66" s="26">
        <f t="shared" si="38"/>
        <v>0</v>
      </c>
    </row>
    <row r="67" spans="1:60" s="45" customFormat="1" ht="24" customHeight="1">
      <c r="A67" s="49"/>
      <c r="B67" s="52"/>
      <c r="C67" s="48" t="s">
        <v>93</v>
      </c>
      <c r="D67" s="25"/>
      <c r="E67" s="22">
        <f t="shared" si="18"/>
        <v>35449</v>
      </c>
      <c r="F67" s="25"/>
      <c r="G67" s="25"/>
      <c r="H67" s="25"/>
      <c r="I67" s="25"/>
      <c r="J67" s="25"/>
      <c r="K67" s="25"/>
      <c r="L67" s="25"/>
      <c r="M67" s="25"/>
      <c r="N67" s="2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7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>
        <v>3066</v>
      </c>
      <c r="AQ67" s="25">
        <v>8497</v>
      </c>
      <c r="AR67" s="25">
        <v>4111</v>
      </c>
      <c r="AS67" s="25">
        <v>5523</v>
      </c>
      <c r="AT67" s="25">
        <v>6659</v>
      </c>
      <c r="AU67" s="25">
        <v>2655</v>
      </c>
      <c r="AV67" s="25">
        <v>4938</v>
      </c>
      <c r="AW67" s="25"/>
      <c r="AX67" s="25"/>
      <c r="AY67" s="25"/>
      <c r="AZ67" s="25"/>
      <c r="BA67" s="25"/>
      <c r="BB67" s="25"/>
      <c r="BC67" s="25"/>
      <c r="BD67" s="25"/>
      <c r="BE67" s="27"/>
      <c r="BF67" s="25"/>
      <c r="BG67" s="27"/>
      <c r="BH67" s="27"/>
    </row>
    <row r="68" spans="1:60" s="45" customFormat="1" ht="24" customHeight="1">
      <c r="A68" s="49"/>
      <c r="B68" s="52"/>
      <c r="C68" s="44" t="s">
        <v>94</v>
      </c>
      <c r="D68" s="25"/>
      <c r="E68" s="22">
        <f t="shared" si="18"/>
        <v>56524</v>
      </c>
      <c r="F68" s="25">
        <v>3500</v>
      </c>
      <c r="G68" s="25"/>
      <c r="H68" s="25"/>
      <c r="I68" s="25"/>
      <c r="J68" s="25"/>
      <c r="K68" s="25"/>
      <c r="L68" s="25"/>
      <c r="M68" s="25">
        <f>1500+6017</f>
        <v>7517</v>
      </c>
      <c r="N68" s="26"/>
      <c r="O68" s="25"/>
      <c r="P68" s="25"/>
      <c r="Q68" s="25"/>
      <c r="R68" s="25"/>
      <c r="S68" s="25">
        <v>1100</v>
      </c>
      <c r="T68" s="25"/>
      <c r="U68" s="25"/>
      <c r="V68" s="25"/>
      <c r="W68" s="25"/>
      <c r="X68" s="25"/>
      <c r="Y68" s="25"/>
      <c r="Z68" s="27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>
        <v>9390</v>
      </c>
      <c r="AQ68" s="25">
        <v>10579</v>
      </c>
      <c r="AR68" s="25">
        <v>4600</v>
      </c>
      <c r="AS68" s="25">
        <v>11045</v>
      </c>
      <c r="AT68" s="25">
        <v>6948</v>
      </c>
      <c r="AU68" s="25">
        <v>1240</v>
      </c>
      <c r="AV68" s="25">
        <v>605</v>
      </c>
      <c r="AW68" s="25"/>
      <c r="AX68" s="25"/>
      <c r="AY68" s="25"/>
      <c r="AZ68" s="25"/>
      <c r="BA68" s="25"/>
      <c r="BB68" s="25"/>
      <c r="BC68" s="25"/>
      <c r="BD68" s="25"/>
      <c r="BE68" s="27"/>
      <c r="BF68" s="25"/>
      <c r="BG68" s="27"/>
      <c r="BH68" s="27"/>
    </row>
    <row r="69" spans="1:60" s="45" customFormat="1" ht="24" customHeight="1">
      <c r="A69" s="46"/>
      <c r="B69" s="47">
        <v>372</v>
      </c>
      <c r="C69" s="51" t="s">
        <v>113</v>
      </c>
      <c r="D69" s="26"/>
      <c r="E69" s="22">
        <f t="shared" si="18"/>
        <v>41880</v>
      </c>
      <c r="F69" s="26">
        <f>F70+F71</f>
        <v>0</v>
      </c>
      <c r="G69" s="26">
        <f>G70+G71</f>
        <v>0</v>
      </c>
      <c r="H69" s="26"/>
      <c r="I69" s="26"/>
      <c r="J69" s="26">
        <f>J70+J71</f>
        <v>0</v>
      </c>
      <c r="K69" s="26"/>
      <c r="L69" s="26">
        <f t="shared" ref="L69:Q69" si="39">L70+L71</f>
        <v>0</v>
      </c>
      <c r="M69" s="26">
        <f t="shared" si="39"/>
        <v>0</v>
      </c>
      <c r="N69" s="26">
        <f t="shared" si="39"/>
        <v>0</v>
      </c>
      <c r="O69" s="26">
        <f t="shared" si="39"/>
        <v>0</v>
      </c>
      <c r="P69" s="26">
        <f t="shared" si="39"/>
        <v>11080</v>
      </c>
      <c r="Q69" s="26">
        <f t="shared" si="39"/>
        <v>0</v>
      </c>
      <c r="R69" s="26"/>
      <c r="S69" s="26">
        <f>S70+S71</f>
        <v>200</v>
      </c>
      <c r="T69" s="26">
        <f>T70+T71</f>
        <v>0</v>
      </c>
      <c r="U69" s="26"/>
      <c r="V69" s="26">
        <f>V70+V71</f>
        <v>0</v>
      </c>
      <c r="W69" s="26">
        <f>W70+W71</f>
        <v>0</v>
      </c>
      <c r="X69" s="26"/>
      <c r="Y69" s="26"/>
      <c r="Z69" s="26">
        <f>Z70+Z71</f>
        <v>0</v>
      </c>
      <c r="AA69" s="26"/>
      <c r="AB69" s="26"/>
      <c r="AC69" s="26"/>
      <c r="AD69" s="26"/>
      <c r="AE69" s="26">
        <f>AE70+AE71</f>
        <v>0</v>
      </c>
      <c r="AF69" s="26">
        <f>AF70+AF71</f>
        <v>0</v>
      </c>
      <c r="AG69" s="26"/>
      <c r="AH69" s="26"/>
      <c r="AI69" s="26"/>
      <c r="AJ69" s="26"/>
      <c r="AK69" s="26"/>
      <c r="AL69" s="26">
        <f>AL70+AL71</f>
        <v>0</v>
      </c>
      <c r="AM69" s="26">
        <f>AM70+AM71</f>
        <v>3724</v>
      </c>
      <c r="AN69" s="26">
        <f>AN70+AN71</f>
        <v>0</v>
      </c>
      <c r="AO69" s="26">
        <f>AO70+AO71</f>
        <v>15083</v>
      </c>
      <c r="AP69" s="26"/>
      <c r="AQ69" s="26"/>
      <c r="AR69" s="26"/>
      <c r="AS69" s="26"/>
      <c r="AT69" s="26"/>
      <c r="AU69" s="26"/>
      <c r="AV69" s="26"/>
      <c r="AW69" s="26">
        <f t="shared" ref="AW69:BA69" si="40">AW70+AW71</f>
        <v>0</v>
      </c>
      <c r="AX69" s="26">
        <f t="shared" si="40"/>
        <v>0</v>
      </c>
      <c r="AY69" s="26">
        <f t="shared" si="40"/>
        <v>0</v>
      </c>
      <c r="AZ69" s="26">
        <f t="shared" si="40"/>
        <v>0</v>
      </c>
      <c r="BA69" s="26">
        <f t="shared" si="40"/>
        <v>0</v>
      </c>
      <c r="BB69" s="26"/>
      <c r="BC69" s="26">
        <f t="shared" ref="BC69:BH69" si="41">BC70+BC71</f>
        <v>0</v>
      </c>
      <c r="BD69" s="26">
        <f t="shared" si="41"/>
        <v>0</v>
      </c>
      <c r="BE69" s="26">
        <f>BE70+BE71</f>
        <v>0</v>
      </c>
      <c r="BF69" s="26">
        <f t="shared" si="41"/>
        <v>9293</v>
      </c>
      <c r="BG69" s="26">
        <f t="shared" si="41"/>
        <v>2500</v>
      </c>
      <c r="BH69" s="26">
        <f t="shared" si="41"/>
        <v>0</v>
      </c>
    </row>
    <row r="70" spans="1:60" s="45" customFormat="1" ht="24" customHeight="1">
      <c r="A70" s="49"/>
      <c r="B70" s="52"/>
      <c r="C70" s="44" t="s">
        <v>93</v>
      </c>
      <c r="D70" s="25"/>
      <c r="E70" s="22">
        <f t="shared" si="18"/>
        <v>5610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7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>
        <v>1554</v>
      </c>
      <c r="AN70" s="25"/>
      <c r="AO70" s="25">
        <v>1863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7"/>
      <c r="BF70" s="25">
        <v>2193</v>
      </c>
      <c r="BG70" s="27"/>
      <c r="BH70" s="27"/>
    </row>
    <row r="71" spans="1:60" s="45" customFormat="1" ht="24" customHeight="1">
      <c r="A71" s="49"/>
      <c r="B71" s="52"/>
      <c r="C71" s="44" t="s">
        <v>94</v>
      </c>
      <c r="D71" s="25"/>
      <c r="E71" s="22">
        <f t="shared" si="18"/>
        <v>36270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>
        <v>11080</v>
      </c>
      <c r="Q71" s="25"/>
      <c r="R71" s="25"/>
      <c r="S71" s="25">
        <v>200</v>
      </c>
      <c r="T71" s="25"/>
      <c r="U71" s="25"/>
      <c r="V71" s="25"/>
      <c r="W71" s="25"/>
      <c r="X71" s="25"/>
      <c r="Y71" s="25"/>
      <c r="Z71" s="27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>
        <v>2170</v>
      </c>
      <c r="AN71" s="25"/>
      <c r="AO71" s="25">
        <v>13220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7"/>
      <c r="BF71" s="25">
        <f>100+7000</f>
        <v>7100</v>
      </c>
      <c r="BG71" s="25">
        <v>2500</v>
      </c>
      <c r="BH71" s="27"/>
    </row>
    <row r="72" spans="1:60" ht="24" customHeight="1">
      <c r="A72" s="46"/>
      <c r="B72" s="47">
        <v>398</v>
      </c>
      <c r="C72" s="51" t="s">
        <v>114</v>
      </c>
      <c r="D72" s="26"/>
      <c r="E72" s="22">
        <f t="shared" ref="E72:E81" si="42">SUM(F72:BH72)</f>
        <v>135907</v>
      </c>
      <c r="F72" s="26">
        <f>F73+F74</f>
        <v>22920</v>
      </c>
      <c r="G72" s="26">
        <f>G73+G74</f>
        <v>500</v>
      </c>
      <c r="H72" s="26"/>
      <c r="I72" s="26"/>
      <c r="J72" s="26"/>
      <c r="K72" s="26"/>
      <c r="L72" s="26">
        <f t="shared" ref="L72:Q72" si="43">L73+L74</f>
        <v>0</v>
      </c>
      <c r="M72" s="26">
        <f t="shared" si="43"/>
        <v>0</v>
      </c>
      <c r="N72" s="26">
        <f t="shared" si="43"/>
        <v>20800</v>
      </c>
      <c r="O72" s="26">
        <f t="shared" si="43"/>
        <v>0</v>
      </c>
      <c r="P72" s="26">
        <f t="shared" si="43"/>
        <v>0</v>
      </c>
      <c r="Q72" s="26">
        <f t="shared" si="43"/>
        <v>3100</v>
      </c>
      <c r="R72" s="26"/>
      <c r="S72" s="26">
        <f>S73+S74</f>
        <v>1400</v>
      </c>
      <c r="T72" s="26">
        <f>T73+T74</f>
        <v>0</v>
      </c>
      <c r="U72" s="26"/>
      <c r="V72" s="26">
        <f>V73+V74</f>
        <v>0</v>
      </c>
      <c r="W72" s="26">
        <f>W73+W74</f>
        <v>0</v>
      </c>
      <c r="X72" s="26"/>
      <c r="Y72" s="26"/>
      <c r="Z72" s="26"/>
      <c r="AA72" s="26"/>
      <c r="AB72" s="26"/>
      <c r="AC72" s="26"/>
      <c r="AD72" s="26"/>
      <c r="AE72" s="26">
        <f>AE73+AE74</f>
        <v>0</v>
      </c>
      <c r="AF72" s="26">
        <f>AF73+AF74</f>
        <v>0</v>
      </c>
      <c r="AG72" s="26"/>
      <c r="AH72" s="26"/>
      <c r="AI72" s="26"/>
      <c r="AJ72" s="26"/>
      <c r="AK72" s="26"/>
      <c r="AL72" s="26">
        <f>AL73+AL74</f>
        <v>4307</v>
      </c>
      <c r="AM72" s="26">
        <f>AM73+AM74</f>
        <v>0</v>
      </c>
      <c r="AN72" s="26">
        <f>AN73+AN74</f>
        <v>2752</v>
      </c>
      <c r="AO72" s="26">
        <f>AO73+AO74</f>
        <v>0</v>
      </c>
      <c r="AP72" s="26">
        <f t="shared" ref="AP72:BH72" si="44">AP73+AP74</f>
        <v>0</v>
      </c>
      <c r="AQ72" s="26">
        <f t="shared" si="44"/>
        <v>0</v>
      </c>
      <c r="AR72" s="26">
        <f t="shared" si="44"/>
        <v>0</v>
      </c>
      <c r="AS72" s="26">
        <f t="shared" si="44"/>
        <v>0</v>
      </c>
      <c r="AT72" s="26">
        <f t="shared" si="44"/>
        <v>0</v>
      </c>
      <c r="AU72" s="26">
        <f t="shared" si="44"/>
        <v>0</v>
      </c>
      <c r="AV72" s="26">
        <f t="shared" si="44"/>
        <v>0</v>
      </c>
      <c r="AW72" s="26">
        <f t="shared" si="44"/>
        <v>14903</v>
      </c>
      <c r="AX72" s="26">
        <f t="shared" si="44"/>
        <v>6443</v>
      </c>
      <c r="AY72" s="26">
        <f t="shared" si="44"/>
        <v>1540</v>
      </c>
      <c r="AZ72" s="26">
        <f t="shared" si="44"/>
        <v>1690</v>
      </c>
      <c r="BA72" s="26">
        <f t="shared" si="44"/>
        <v>1393</v>
      </c>
      <c r="BB72" s="26">
        <f t="shared" si="44"/>
        <v>6486</v>
      </c>
      <c r="BC72" s="26">
        <f t="shared" si="44"/>
        <v>16690</v>
      </c>
      <c r="BD72" s="26">
        <f>BD73+BD74</f>
        <v>16047</v>
      </c>
      <c r="BE72" s="26">
        <f>BE73+BE74</f>
        <v>14436</v>
      </c>
      <c r="BF72" s="26">
        <f t="shared" si="44"/>
        <v>0</v>
      </c>
      <c r="BG72" s="26">
        <f t="shared" si="44"/>
        <v>0</v>
      </c>
      <c r="BH72" s="26">
        <f t="shared" si="44"/>
        <v>500</v>
      </c>
    </row>
    <row r="73" spans="1:60" s="50" customFormat="1" ht="24" customHeight="1">
      <c r="A73" s="49"/>
      <c r="B73" s="49"/>
      <c r="C73" s="53" t="s">
        <v>93</v>
      </c>
      <c r="D73" s="25"/>
      <c r="E73" s="22">
        <f t="shared" si="42"/>
        <v>50069</v>
      </c>
      <c r="F73" s="25"/>
      <c r="G73" s="25"/>
      <c r="H73" s="25"/>
      <c r="I73" s="25"/>
      <c r="J73" s="25"/>
      <c r="K73" s="25"/>
      <c r="L73" s="25"/>
      <c r="M73" s="25"/>
      <c r="N73" s="26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7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>
        <v>3277</v>
      </c>
      <c r="AM73" s="25"/>
      <c r="AN73" s="25">
        <v>1952</v>
      </c>
      <c r="AO73" s="25"/>
      <c r="AP73" s="25"/>
      <c r="AQ73" s="25"/>
      <c r="AR73" s="25"/>
      <c r="AS73" s="25"/>
      <c r="AT73" s="25"/>
      <c r="AU73" s="25"/>
      <c r="AV73" s="25"/>
      <c r="AW73" s="25">
        <v>8660</v>
      </c>
      <c r="AX73" s="25">
        <v>5453</v>
      </c>
      <c r="AY73" s="25">
        <v>0</v>
      </c>
      <c r="AZ73" s="25">
        <v>0</v>
      </c>
      <c r="BA73" s="25">
        <v>0</v>
      </c>
      <c r="BB73" s="25">
        <v>4369</v>
      </c>
      <c r="BC73" s="25">
        <v>8287</v>
      </c>
      <c r="BD73" s="25">
        <v>9727</v>
      </c>
      <c r="BE73" s="27">
        <v>8344</v>
      </c>
      <c r="BF73" s="25"/>
      <c r="BG73" s="27"/>
      <c r="BH73" s="27">
        <v>0</v>
      </c>
    </row>
    <row r="74" spans="1:60" s="50" customFormat="1" ht="24" customHeight="1">
      <c r="A74" s="49"/>
      <c r="B74" s="49"/>
      <c r="C74" s="44" t="s">
        <v>94</v>
      </c>
      <c r="D74" s="25"/>
      <c r="E74" s="38">
        <f t="shared" si="42"/>
        <v>85838</v>
      </c>
      <c r="F74" s="25">
        <v>22920</v>
      </c>
      <c r="G74" s="25">
        <v>500</v>
      </c>
      <c r="H74" s="25"/>
      <c r="I74" s="25"/>
      <c r="J74" s="25"/>
      <c r="K74" s="25"/>
      <c r="L74" s="25"/>
      <c r="M74" s="25"/>
      <c r="N74" s="25">
        <v>20800</v>
      </c>
      <c r="O74" s="25"/>
      <c r="P74" s="25"/>
      <c r="Q74" s="25">
        <v>3100</v>
      </c>
      <c r="R74" s="25"/>
      <c r="S74" s="25">
        <v>1400</v>
      </c>
      <c r="T74" s="25"/>
      <c r="U74" s="25"/>
      <c r="V74" s="25"/>
      <c r="W74" s="25"/>
      <c r="X74" s="25"/>
      <c r="Y74" s="25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>
        <v>1030</v>
      </c>
      <c r="AM74" s="25"/>
      <c r="AN74" s="25">
        <f>100+700</f>
        <v>800</v>
      </c>
      <c r="AO74" s="25"/>
      <c r="AP74" s="25"/>
      <c r="AQ74" s="25"/>
      <c r="AR74" s="25"/>
      <c r="AS74" s="25"/>
      <c r="AT74" s="25"/>
      <c r="AU74" s="25"/>
      <c r="AV74" s="25"/>
      <c r="AW74" s="25">
        <v>6243</v>
      </c>
      <c r="AX74" s="25">
        <v>990</v>
      </c>
      <c r="AY74" s="25">
        <v>1540</v>
      </c>
      <c r="AZ74" s="25">
        <v>1690</v>
      </c>
      <c r="BA74" s="25">
        <v>1393</v>
      </c>
      <c r="BB74" s="25">
        <v>2117</v>
      </c>
      <c r="BC74" s="25">
        <v>8403</v>
      </c>
      <c r="BD74" s="25">
        <v>6320</v>
      </c>
      <c r="BE74" s="27">
        <v>6092</v>
      </c>
      <c r="BF74" s="25"/>
      <c r="BG74" s="25"/>
      <c r="BH74" s="27">
        <v>500</v>
      </c>
    </row>
    <row r="75" spans="1:60" s="45" customFormat="1" ht="34.799999999999997" customHeight="1">
      <c r="A75" s="65">
        <v>50</v>
      </c>
      <c r="B75" s="65"/>
      <c r="C75" s="66" t="s">
        <v>115</v>
      </c>
      <c r="D75" s="40">
        <f t="shared" ref="D75" si="45">D76+D79</f>
        <v>117060</v>
      </c>
      <c r="E75" s="40">
        <f t="shared" si="42"/>
        <v>117060</v>
      </c>
      <c r="F75" s="40">
        <f t="shared" ref="F75:BH75" si="46">F76+F79</f>
        <v>27893</v>
      </c>
      <c r="G75" s="40">
        <f t="shared" si="46"/>
        <v>0</v>
      </c>
      <c r="H75" s="40">
        <f t="shared" si="46"/>
        <v>0</v>
      </c>
      <c r="I75" s="40">
        <f t="shared" si="46"/>
        <v>0</v>
      </c>
      <c r="J75" s="40">
        <f t="shared" si="46"/>
        <v>0</v>
      </c>
      <c r="K75" s="40">
        <f t="shared" si="46"/>
        <v>0</v>
      </c>
      <c r="L75" s="40">
        <f t="shared" si="46"/>
        <v>0</v>
      </c>
      <c r="M75" s="40">
        <f t="shared" si="46"/>
        <v>0</v>
      </c>
      <c r="N75" s="40">
        <f t="shared" si="46"/>
        <v>0</v>
      </c>
      <c r="O75" s="40">
        <f t="shared" si="46"/>
        <v>0</v>
      </c>
      <c r="P75" s="40">
        <f t="shared" si="46"/>
        <v>54360</v>
      </c>
      <c r="Q75" s="40">
        <f t="shared" si="46"/>
        <v>0</v>
      </c>
      <c r="R75" s="40">
        <f t="shared" si="46"/>
        <v>0</v>
      </c>
      <c r="S75" s="40">
        <f t="shared" si="46"/>
        <v>0</v>
      </c>
      <c r="T75" s="40">
        <f t="shared" si="46"/>
        <v>0</v>
      </c>
      <c r="U75" s="40">
        <f t="shared" si="46"/>
        <v>0</v>
      </c>
      <c r="V75" s="40">
        <f>V76+V79</f>
        <v>0</v>
      </c>
      <c r="W75" s="40">
        <f>W76+W79</f>
        <v>0</v>
      </c>
      <c r="X75" s="40">
        <f>X76+X79</f>
        <v>0</v>
      </c>
      <c r="Y75" s="40"/>
      <c r="Z75" s="40">
        <f>Z76+Z79</f>
        <v>0</v>
      </c>
      <c r="AA75" s="40">
        <f t="shared" si="46"/>
        <v>9200</v>
      </c>
      <c r="AB75" s="40">
        <f t="shared" si="46"/>
        <v>1970</v>
      </c>
      <c r="AC75" s="40">
        <f t="shared" si="46"/>
        <v>0</v>
      </c>
      <c r="AD75" s="40">
        <f t="shared" si="46"/>
        <v>0</v>
      </c>
      <c r="AE75" s="40">
        <f t="shared" si="46"/>
        <v>0</v>
      </c>
      <c r="AF75" s="40">
        <f t="shared" si="46"/>
        <v>0</v>
      </c>
      <c r="AG75" s="40">
        <f t="shared" si="46"/>
        <v>0</v>
      </c>
      <c r="AH75" s="40">
        <f t="shared" si="46"/>
        <v>0</v>
      </c>
      <c r="AI75" s="40">
        <f t="shared" si="46"/>
        <v>0</v>
      </c>
      <c r="AJ75" s="40">
        <f t="shared" si="46"/>
        <v>0</v>
      </c>
      <c r="AK75" s="40">
        <f t="shared" si="46"/>
        <v>0</v>
      </c>
      <c r="AL75" s="40">
        <f t="shared" si="46"/>
        <v>0</v>
      </c>
      <c r="AM75" s="40">
        <f t="shared" si="46"/>
        <v>0</v>
      </c>
      <c r="AN75" s="40">
        <f t="shared" si="46"/>
        <v>0</v>
      </c>
      <c r="AO75" s="40">
        <f t="shared" si="46"/>
        <v>0</v>
      </c>
      <c r="AP75" s="40">
        <f t="shared" si="46"/>
        <v>0</v>
      </c>
      <c r="AQ75" s="40">
        <f t="shared" si="46"/>
        <v>0</v>
      </c>
      <c r="AR75" s="40">
        <f t="shared" si="46"/>
        <v>0</v>
      </c>
      <c r="AS75" s="40">
        <f t="shared" si="46"/>
        <v>0</v>
      </c>
      <c r="AT75" s="40">
        <f t="shared" si="46"/>
        <v>0</v>
      </c>
      <c r="AU75" s="40">
        <f t="shared" si="46"/>
        <v>0</v>
      </c>
      <c r="AV75" s="40">
        <f t="shared" si="46"/>
        <v>0</v>
      </c>
      <c r="AW75" s="40">
        <f t="shared" si="46"/>
        <v>0</v>
      </c>
      <c r="AX75" s="40">
        <f t="shared" si="46"/>
        <v>0</v>
      </c>
      <c r="AY75" s="40">
        <f t="shared" si="46"/>
        <v>0</v>
      </c>
      <c r="AZ75" s="40">
        <f t="shared" si="46"/>
        <v>0</v>
      </c>
      <c r="BA75" s="40">
        <f t="shared" si="46"/>
        <v>0</v>
      </c>
      <c r="BB75" s="40">
        <f t="shared" si="46"/>
        <v>0</v>
      </c>
      <c r="BC75" s="40">
        <f t="shared" si="46"/>
        <v>0</v>
      </c>
      <c r="BD75" s="40">
        <f t="shared" si="46"/>
        <v>0</v>
      </c>
      <c r="BE75" s="40">
        <f>BE76+BE79</f>
        <v>0</v>
      </c>
      <c r="BF75" s="40">
        <f t="shared" si="46"/>
        <v>0</v>
      </c>
      <c r="BG75" s="40">
        <f t="shared" si="46"/>
        <v>23637</v>
      </c>
      <c r="BH75" s="40">
        <f t="shared" si="46"/>
        <v>0</v>
      </c>
    </row>
    <row r="76" spans="1:60" s="45" customFormat="1" ht="22.2" customHeight="1">
      <c r="A76" s="43" t="s">
        <v>88</v>
      </c>
      <c r="B76" s="43"/>
      <c r="C76" s="44" t="s">
        <v>413</v>
      </c>
      <c r="D76" s="26">
        <v>9200</v>
      </c>
      <c r="E76" s="22">
        <f t="shared" si="42"/>
        <v>9200</v>
      </c>
      <c r="F76" s="26">
        <f t="shared" ref="F76:AA77" si="47">F77</f>
        <v>0</v>
      </c>
      <c r="G76" s="26">
        <f t="shared" si="47"/>
        <v>0</v>
      </c>
      <c r="H76" s="26">
        <f t="shared" si="47"/>
        <v>0</v>
      </c>
      <c r="I76" s="26">
        <f t="shared" si="47"/>
        <v>0</v>
      </c>
      <c r="J76" s="26">
        <f t="shared" si="47"/>
        <v>0</v>
      </c>
      <c r="K76" s="26">
        <f t="shared" si="47"/>
        <v>0</v>
      </c>
      <c r="L76" s="26">
        <f t="shared" si="47"/>
        <v>0</v>
      </c>
      <c r="M76" s="26">
        <f t="shared" si="47"/>
        <v>0</v>
      </c>
      <c r="N76" s="26">
        <f t="shared" si="47"/>
        <v>0</v>
      </c>
      <c r="O76" s="26"/>
      <c r="P76" s="26">
        <f>P77</f>
        <v>0</v>
      </c>
      <c r="Q76" s="26">
        <f>Q77</f>
        <v>0</v>
      </c>
      <c r="R76" s="26"/>
      <c r="S76" s="26">
        <f>S77</f>
        <v>0</v>
      </c>
      <c r="T76" s="26">
        <f>T77</f>
        <v>0</v>
      </c>
      <c r="U76" s="26">
        <f t="shared" si="47"/>
        <v>0</v>
      </c>
      <c r="V76" s="26">
        <f>V77</f>
        <v>0</v>
      </c>
      <c r="W76" s="26">
        <f>W77</f>
        <v>0</v>
      </c>
      <c r="X76" s="26"/>
      <c r="Y76" s="26"/>
      <c r="Z76" s="26"/>
      <c r="AA76" s="26">
        <f t="shared" si="47"/>
        <v>9200</v>
      </c>
      <c r="AB76" s="26">
        <f t="shared" ref="AB76:AK77" si="48">AB77</f>
        <v>0</v>
      </c>
      <c r="AC76" s="26">
        <f t="shared" si="48"/>
        <v>0</v>
      </c>
      <c r="AD76" s="26">
        <f t="shared" si="48"/>
        <v>0</v>
      </c>
      <c r="AE76" s="26">
        <f t="shared" si="48"/>
        <v>0</v>
      </c>
      <c r="AF76" s="26">
        <f t="shared" si="48"/>
        <v>0</v>
      </c>
      <c r="AG76" s="26">
        <f t="shared" si="48"/>
        <v>0</v>
      </c>
      <c r="AH76" s="26">
        <f t="shared" si="48"/>
        <v>0</v>
      </c>
      <c r="AI76" s="26">
        <f t="shared" si="48"/>
        <v>0</v>
      </c>
      <c r="AJ76" s="26">
        <f t="shared" si="48"/>
        <v>0</v>
      </c>
      <c r="AK76" s="26">
        <f t="shared" si="48"/>
        <v>0</v>
      </c>
      <c r="AL76" s="26"/>
      <c r="AM76" s="26">
        <f t="shared" ref="AM76:BB77" si="49">AM77</f>
        <v>0</v>
      </c>
      <c r="AN76" s="26">
        <f t="shared" si="49"/>
        <v>0</v>
      </c>
      <c r="AO76" s="26">
        <f t="shared" si="49"/>
        <v>0</v>
      </c>
      <c r="AP76" s="26">
        <f t="shared" si="49"/>
        <v>0</v>
      </c>
      <c r="AQ76" s="26">
        <f t="shared" si="49"/>
        <v>0</v>
      </c>
      <c r="AR76" s="26">
        <f t="shared" si="49"/>
        <v>0</v>
      </c>
      <c r="AS76" s="26">
        <f t="shared" si="49"/>
        <v>0</v>
      </c>
      <c r="AT76" s="26">
        <f t="shared" si="49"/>
        <v>0</v>
      </c>
      <c r="AU76" s="26"/>
      <c r="AV76" s="26">
        <f t="shared" si="49"/>
        <v>0</v>
      </c>
      <c r="AW76" s="26">
        <f t="shared" si="49"/>
        <v>0</v>
      </c>
      <c r="AX76" s="26">
        <f t="shared" si="49"/>
        <v>0</v>
      </c>
      <c r="AY76" s="26">
        <f t="shared" si="49"/>
        <v>0</v>
      </c>
      <c r="AZ76" s="26">
        <f t="shared" si="49"/>
        <v>0</v>
      </c>
      <c r="BA76" s="26">
        <f t="shared" si="49"/>
        <v>0</v>
      </c>
      <c r="BB76" s="26">
        <f t="shared" si="49"/>
        <v>0</v>
      </c>
      <c r="BC76" s="26">
        <f t="shared" ref="BC76:BH77" si="50">BC77</f>
        <v>0</v>
      </c>
      <c r="BD76" s="26">
        <f t="shared" si="50"/>
        <v>0</v>
      </c>
      <c r="BE76" s="26">
        <f>BE77</f>
        <v>0</v>
      </c>
      <c r="BF76" s="26">
        <f t="shared" si="50"/>
        <v>0</v>
      </c>
      <c r="BG76" s="26">
        <f t="shared" si="50"/>
        <v>0</v>
      </c>
      <c r="BH76" s="26">
        <f t="shared" si="50"/>
        <v>0</v>
      </c>
    </row>
    <row r="77" spans="1:60" s="45" customFormat="1" ht="30.6" customHeight="1">
      <c r="A77" s="43"/>
      <c r="B77" s="43" t="s">
        <v>99</v>
      </c>
      <c r="C77" s="51" t="s">
        <v>412</v>
      </c>
      <c r="D77" s="26"/>
      <c r="E77" s="22">
        <f t="shared" si="42"/>
        <v>9200</v>
      </c>
      <c r="F77" s="26">
        <f t="shared" si="47"/>
        <v>0</v>
      </c>
      <c r="G77" s="26">
        <f t="shared" si="47"/>
        <v>0</v>
      </c>
      <c r="H77" s="26"/>
      <c r="I77" s="26">
        <f t="shared" si="47"/>
        <v>0</v>
      </c>
      <c r="J77" s="26">
        <f t="shared" si="47"/>
        <v>0</v>
      </c>
      <c r="K77" s="26">
        <f t="shared" si="47"/>
        <v>0</v>
      </c>
      <c r="L77" s="26">
        <f t="shared" si="47"/>
        <v>0</v>
      </c>
      <c r="M77" s="26">
        <f t="shared" si="47"/>
        <v>0</v>
      </c>
      <c r="N77" s="26">
        <f t="shared" si="47"/>
        <v>0</v>
      </c>
      <c r="O77" s="26"/>
      <c r="P77" s="26">
        <f>P78</f>
        <v>0</v>
      </c>
      <c r="Q77" s="26">
        <f>Q78</f>
        <v>0</v>
      </c>
      <c r="R77" s="26"/>
      <c r="S77" s="26">
        <f>S78</f>
        <v>0</v>
      </c>
      <c r="T77" s="26">
        <f>T78</f>
        <v>0</v>
      </c>
      <c r="U77" s="26">
        <f t="shared" si="47"/>
        <v>0</v>
      </c>
      <c r="V77" s="26">
        <f>V78</f>
        <v>0</v>
      </c>
      <c r="W77" s="26">
        <f>W78</f>
        <v>0</v>
      </c>
      <c r="X77" s="26"/>
      <c r="Y77" s="26"/>
      <c r="Z77" s="26"/>
      <c r="AA77" s="26">
        <v>9200</v>
      </c>
      <c r="AB77" s="26">
        <f t="shared" si="48"/>
        <v>0</v>
      </c>
      <c r="AC77" s="26">
        <f t="shared" si="48"/>
        <v>0</v>
      </c>
      <c r="AD77" s="26">
        <f t="shared" si="48"/>
        <v>0</v>
      </c>
      <c r="AE77" s="26">
        <f t="shared" si="48"/>
        <v>0</v>
      </c>
      <c r="AF77" s="26">
        <f t="shared" si="48"/>
        <v>0</v>
      </c>
      <c r="AG77" s="26">
        <f t="shared" si="48"/>
        <v>0</v>
      </c>
      <c r="AH77" s="26">
        <f t="shared" si="48"/>
        <v>0</v>
      </c>
      <c r="AI77" s="26">
        <f t="shared" si="48"/>
        <v>0</v>
      </c>
      <c r="AJ77" s="26">
        <f t="shared" si="48"/>
        <v>0</v>
      </c>
      <c r="AK77" s="26">
        <f t="shared" si="48"/>
        <v>0</v>
      </c>
      <c r="AL77" s="26"/>
      <c r="AM77" s="26">
        <f t="shared" si="49"/>
        <v>0</v>
      </c>
      <c r="AN77" s="26">
        <f t="shared" si="49"/>
        <v>0</v>
      </c>
      <c r="AO77" s="26">
        <f t="shared" si="49"/>
        <v>0</v>
      </c>
      <c r="AP77" s="26">
        <f t="shared" si="49"/>
        <v>0</v>
      </c>
      <c r="AQ77" s="26">
        <f t="shared" si="49"/>
        <v>0</v>
      </c>
      <c r="AR77" s="26">
        <f t="shared" si="49"/>
        <v>0</v>
      </c>
      <c r="AS77" s="26">
        <f t="shared" si="49"/>
        <v>0</v>
      </c>
      <c r="AT77" s="26">
        <f t="shared" si="49"/>
        <v>0</v>
      </c>
      <c r="AU77" s="26"/>
      <c r="AV77" s="26">
        <f t="shared" si="49"/>
        <v>0</v>
      </c>
      <c r="AW77" s="26">
        <f t="shared" si="49"/>
        <v>0</v>
      </c>
      <c r="AX77" s="26">
        <f t="shared" si="49"/>
        <v>0</v>
      </c>
      <c r="AY77" s="26">
        <f t="shared" si="49"/>
        <v>0</v>
      </c>
      <c r="AZ77" s="26">
        <f t="shared" si="49"/>
        <v>0</v>
      </c>
      <c r="BA77" s="26">
        <f t="shared" si="49"/>
        <v>0</v>
      </c>
      <c r="BB77" s="26">
        <f t="shared" si="49"/>
        <v>0</v>
      </c>
      <c r="BC77" s="26">
        <f t="shared" si="50"/>
        <v>0</v>
      </c>
      <c r="BD77" s="26">
        <f t="shared" si="50"/>
        <v>0</v>
      </c>
      <c r="BE77" s="26">
        <f>BE78</f>
        <v>0</v>
      </c>
      <c r="BF77" s="26">
        <f>BF78</f>
        <v>0</v>
      </c>
      <c r="BG77" s="26">
        <f t="shared" si="50"/>
        <v>0</v>
      </c>
      <c r="BH77" s="26">
        <f t="shared" si="50"/>
        <v>0</v>
      </c>
    </row>
    <row r="78" spans="1:60" s="45" customFormat="1" ht="22.2" hidden="1" customHeight="1">
      <c r="A78" s="43"/>
      <c r="B78" s="43"/>
      <c r="C78" s="53" t="s">
        <v>94</v>
      </c>
      <c r="D78" s="26"/>
      <c r="E78" s="22">
        <f t="shared" si="42"/>
        <v>0</v>
      </c>
      <c r="F78" s="26"/>
      <c r="G78" s="26"/>
      <c r="H78" s="25"/>
      <c r="I78" s="26"/>
      <c r="J78" s="26"/>
      <c r="K78" s="26"/>
      <c r="L78" s="25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A78" s="25"/>
      <c r="AB78" s="26"/>
      <c r="AC78" s="26">
        <v>0</v>
      </c>
      <c r="AD78" s="25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7"/>
      <c r="BF78" s="26"/>
      <c r="BG78" s="27"/>
      <c r="BH78" s="27"/>
    </row>
    <row r="79" spans="1:60" s="45" customFormat="1" ht="28.2" customHeight="1">
      <c r="A79" s="43">
        <v>370</v>
      </c>
      <c r="B79" s="43"/>
      <c r="C79" s="51" t="s">
        <v>416</v>
      </c>
      <c r="D79" s="26">
        <v>107860</v>
      </c>
      <c r="E79" s="22">
        <f t="shared" si="42"/>
        <v>107860</v>
      </c>
      <c r="F79" s="26">
        <f t="shared" ref="F79:AT79" si="51">F81+F80</f>
        <v>27893</v>
      </c>
      <c r="G79" s="26">
        <f t="shared" si="51"/>
        <v>0</v>
      </c>
      <c r="H79" s="26">
        <f t="shared" si="51"/>
        <v>0</v>
      </c>
      <c r="I79" s="26">
        <f t="shared" si="51"/>
        <v>0</v>
      </c>
      <c r="J79" s="26">
        <f>J81+J80</f>
        <v>0</v>
      </c>
      <c r="K79" s="26">
        <f>K81+K80</f>
        <v>0</v>
      </c>
      <c r="L79" s="26">
        <f>L81+L80</f>
        <v>0</v>
      </c>
      <c r="M79" s="26">
        <f>M81+M80</f>
        <v>0</v>
      </c>
      <c r="N79" s="26">
        <f>N81+N80</f>
        <v>0</v>
      </c>
      <c r="O79" s="26"/>
      <c r="P79" s="26">
        <f>P81+P80</f>
        <v>54360</v>
      </c>
      <c r="Q79" s="26">
        <f>Q81+Q80</f>
        <v>0</v>
      </c>
      <c r="R79" s="26"/>
      <c r="S79" s="26">
        <f>S81+S80</f>
        <v>0</v>
      </c>
      <c r="T79" s="26">
        <f>T81+T80</f>
        <v>0</v>
      </c>
      <c r="U79" s="26">
        <f t="shared" si="51"/>
        <v>0</v>
      </c>
      <c r="V79" s="26">
        <f>V81+V80</f>
        <v>0</v>
      </c>
      <c r="W79" s="26">
        <f>W81+W80</f>
        <v>0</v>
      </c>
      <c r="X79" s="26"/>
      <c r="Y79" s="26"/>
      <c r="Z79" s="26">
        <f>Z81+Z80</f>
        <v>0</v>
      </c>
      <c r="AA79" s="26">
        <f t="shared" si="51"/>
        <v>0</v>
      </c>
      <c r="AB79" s="26">
        <f t="shared" si="51"/>
        <v>1970</v>
      </c>
      <c r="AC79" s="26">
        <f t="shared" si="51"/>
        <v>0</v>
      </c>
      <c r="AD79" s="26">
        <f t="shared" si="51"/>
        <v>0</v>
      </c>
      <c r="AE79" s="26">
        <f t="shared" si="51"/>
        <v>0</v>
      </c>
      <c r="AF79" s="26">
        <f t="shared" si="51"/>
        <v>0</v>
      </c>
      <c r="AG79" s="26">
        <f t="shared" si="51"/>
        <v>0</v>
      </c>
      <c r="AH79" s="26">
        <f t="shared" si="51"/>
        <v>0</v>
      </c>
      <c r="AI79" s="26">
        <f t="shared" si="51"/>
        <v>0</v>
      </c>
      <c r="AJ79" s="26">
        <f t="shared" si="51"/>
        <v>0</v>
      </c>
      <c r="AK79" s="26">
        <f t="shared" si="51"/>
        <v>0</v>
      </c>
      <c r="AL79" s="26">
        <f t="shared" si="51"/>
        <v>0</v>
      </c>
      <c r="AM79" s="26">
        <f t="shared" si="51"/>
        <v>0</v>
      </c>
      <c r="AN79" s="26">
        <f t="shared" si="51"/>
        <v>0</v>
      </c>
      <c r="AO79" s="26">
        <f t="shared" si="51"/>
        <v>0</v>
      </c>
      <c r="AP79" s="26">
        <f t="shared" si="51"/>
        <v>0</v>
      </c>
      <c r="AQ79" s="26">
        <f t="shared" si="51"/>
        <v>0</v>
      </c>
      <c r="AR79" s="26">
        <f t="shared" si="51"/>
        <v>0</v>
      </c>
      <c r="AS79" s="26">
        <f t="shared" si="51"/>
        <v>0</v>
      </c>
      <c r="AT79" s="26">
        <f t="shared" si="51"/>
        <v>0</v>
      </c>
      <c r="AU79" s="26"/>
      <c r="AV79" s="26">
        <f>AV81+AV80</f>
        <v>0</v>
      </c>
      <c r="AW79" s="26">
        <f t="shared" ref="AW79:BH79" si="52">AW81+AW80</f>
        <v>0</v>
      </c>
      <c r="AX79" s="26">
        <f t="shared" si="52"/>
        <v>0</v>
      </c>
      <c r="AY79" s="26">
        <f t="shared" si="52"/>
        <v>0</v>
      </c>
      <c r="AZ79" s="26">
        <f t="shared" si="52"/>
        <v>0</v>
      </c>
      <c r="BA79" s="26">
        <f t="shared" si="52"/>
        <v>0</v>
      </c>
      <c r="BB79" s="26">
        <f t="shared" si="52"/>
        <v>0</v>
      </c>
      <c r="BC79" s="26">
        <f t="shared" si="52"/>
        <v>0</v>
      </c>
      <c r="BD79" s="26">
        <f t="shared" si="52"/>
        <v>0</v>
      </c>
      <c r="BE79" s="26">
        <f>BE81+BE80</f>
        <v>0</v>
      </c>
      <c r="BF79" s="26">
        <f t="shared" si="52"/>
        <v>0</v>
      </c>
      <c r="BG79" s="26">
        <f t="shared" si="52"/>
        <v>23637</v>
      </c>
      <c r="BH79" s="26">
        <f t="shared" si="52"/>
        <v>0</v>
      </c>
    </row>
    <row r="80" spans="1:60" s="45" customFormat="1" ht="30.6" customHeight="1">
      <c r="A80" s="43"/>
      <c r="B80" s="43">
        <v>372</v>
      </c>
      <c r="C80" s="51" t="s">
        <v>414</v>
      </c>
      <c r="D80" s="33"/>
      <c r="E80" s="22">
        <f t="shared" si="42"/>
        <v>77997</v>
      </c>
      <c r="F80" s="33"/>
      <c r="G80" s="31"/>
      <c r="H80" s="31"/>
      <c r="I80" s="31"/>
      <c r="J80" s="31"/>
      <c r="K80" s="31"/>
      <c r="L80" s="31"/>
      <c r="M80" s="31"/>
      <c r="N80" s="33"/>
      <c r="O80" s="33"/>
      <c r="P80" s="33">
        <f>28360+26000</f>
        <v>54360</v>
      </c>
      <c r="Q80" s="31"/>
      <c r="R80" s="31"/>
      <c r="S80" s="31"/>
      <c r="T80" s="33"/>
      <c r="U80" s="31"/>
      <c r="V80" s="31"/>
      <c r="W80" s="31"/>
      <c r="X80" s="31"/>
      <c r="Y80" s="31"/>
      <c r="Z80" s="33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3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3"/>
      <c r="BF80" s="33"/>
      <c r="BG80" s="33">
        <v>23637</v>
      </c>
      <c r="BH80" s="33"/>
    </row>
    <row r="81" spans="1:60" s="45" customFormat="1" ht="31.8" customHeight="1">
      <c r="A81" s="43"/>
      <c r="B81" s="43">
        <v>398</v>
      </c>
      <c r="C81" s="51" t="s">
        <v>415</v>
      </c>
      <c r="D81" s="33"/>
      <c r="E81" s="22">
        <f t="shared" si="42"/>
        <v>29863</v>
      </c>
      <c r="F81" s="33">
        <f>3750+21500+2643</f>
        <v>27893</v>
      </c>
      <c r="G81" s="31"/>
      <c r="H81" s="31"/>
      <c r="I81" s="31"/>
      <c r="J81" s="31"/>
      <c r="K81" s="31"/>
      <c r="L81" s="31"/>
      <c r="M81" s="31"/>
      <c r="N81" s="33"/>
      <c r="O81" s="33"/>
      <c r="P81" s="31"/>
      <c r="Q81" s="33"/>
      <c r="R81" s="33"/>
      <c r="S81" s="31"/>
      <c r="T81" s="31"/>
      <c r="U81" s="31"/>
      <c r="V81" s="31"/>
      <c r="W81" s="31"/>
      <c r="X81" s="33"/>
      <c r="Y81" s="31"/>
      <c r="Z81" s="31"/>
      <c r="AA81" s="31"/>
      <c r="AB81" s="33">
        <v>1970</v>
      </c>
      <c r="AC81" s="31"/>
      <c r="AD81" s="31">
        <v>0</v>
      </c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3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48.6" customHeight="1">
      <c r="A82" s="67"/>
      <c r="B82" s="67"/>
      <c r="C82" s="68" t="s">
        <v>117</v>
      </c>
      <c r="D82" s="106"/>
      <c r="E82" s="69"/>
      <c r="F82" s="70" t="s">
        <v>118</v>
      </c>
      <c r="G82" s="70" t="s">
        <v>119</v>
      </c>
      <c r="H82" s="70" t="s">
        <v>120</v>
      </c>
      <c r="I82" s="70" t="s">
        <v>121</v>
      </c>
      <c r="J82" s="70" t="s">
        <v>122</v>
      </c>
      <c r="K82" s="70" t="s">
        <v>123</v>
      </c>
      <c r="L82" s="70" t="s">
        <v>124</v>
      </c>
      <c r="M82" s="70" t="s">
        <v>124</v>
      </c>
      <c r="N82" s="70" t="s">
        <v>124</v>
      </c>
      <c r="O82" s="70" t="s">
        <v>124</v>
      </c>
      <c r="P82" s="70" t="s">
        <v>124</v>
      </c>
      <c r="Q82" s="70" t="s">
        <v>399</v>
      </c>
      <c r="R82" s="70" t="s">
        <v>124</v>
      </c>
      <c r="S82" s="70" t="s">
        <v>124</v>
      </c>
      <c r="T82" s="70" t="s">
        <v>400</v>
      </c>
      <c r="U82" s="70" t="s">
        <v>401</v>
      </c>
      <c r="V82" s="70" t="s">
        <v>124</v>
      </c>
      <c r="W82" s="70" t="s">
        <v>122</v>
      </c>
      <c r="X82" s="70" t="s">
        <v>124</v>
      </c>
      <c r="Y82" s="70" t="s">
        <v>402</v>
      </c>
      <c r="Z82" s="70" t="s">
        <v>143</v>
      </c>
      <c r="AA82" s="70" t="s">
        <v>121</v>
      </c>
      <c r="AB82" s="70" t="s">
        <v>133</v>
      </c>
      <c r="AC82" s="70" t="s">
        <v>134</v>
      </c>
      <c r="AD82" s="70" t="s">
        <v>135</v>
      </c>
      <c r="AE82" s="70" t="s">
        <v>136</v>
      </c>
      <c r="AF82" s="70" t="s">
        <v>137</v>
      </c>
      <c r="AG82" s="70" t="s">
        <v>138</v>
      </c>
      <c r="AH82" s="70" t="s">
        <v>139</v>
      </c>
      <c r="AI82" s="70" t="s">
        <v>140</v>
      </c>
      <c r="AJ82" s="70" t="s">
        <v>141</v>
      </c>
      <c r="AK82" s="70" t="s">
        <v>142</v>
      </c>
      <c r="AL82" s="70" t="s">
        <v>403</v>
      </c>
      <c r="AM82" s="70" t="s">
        <v>131</v>
      </c>
      <c r="AN82" s="70" t="s">
        <v>133</v>
      </c>
      <c r="AO82" s="70" t="s">
        <v>132</v>
      </c>
      <c r="AP82" s="70" t="s">
        <v>322</v>
      </c>
      <c r="AQ82" s="70" t="s">
        <v>125</v>
      </c>
      <c r="AR82" s="70" t="s">
        <v>126</v>
      </c>
      <c r="AS82" s="70" t="s">
        <v>127</v>
      </c>
      <c r="AT82" s="70" t="s">
        <v>128</v>
      </c>
      <c r="AU82" s="70" t="s">
        <v>129</v>
      </c>
      <c r="AV82" s="70" t="s">
        <v>130</v>
      </c>
      <c r="AW82" s="70" t="s">
        <v>323</v>
      </c>
      <c r="AX82" s="70" t="s">
        <v>144</v>
      </c>
      <c r="AY82" s="70" t="s">
        <v>145</v>
      </c>
      <c r="AZ82" s="70" t="s">
        <v>146</v>
      </c>
      <c r="BA82" s="70" t="s">
        <v>147</v>
      </c>
      <c r="BB82" s="70" t="s">
        <v>148</v>
      </c>
      <c r="BC82" s="70" t="s">
        <v>149</v>
      </c>
      <c r="BD82" s="70" t="s">
        <v>150</v>
      </c>
      <c r="BE82" s="70" t="s">
        <v>144</v>
      </c>
      <c r="BF82" s="70" t="s">
        <v>131</v>
      </c>
      <c r="BG82" s="70" t="s">
        <v>151</v>
      </c>
      <c r="BH82" s="70" t="s">
        <v>124</v>
      </c>
    </row>
    <row r="83" spans="1:60" s="55" customFormat="1" ht="18" customHeight="1">
      <c r="A83" s="71"/>
      <c r="B83" s="71"/>
      <c r="C83" s="107" t="s">
        <v>152</v>
      </c>
      <c r="D83" s="107"/>
      <c r="E83" s="104"/>
      <c r="F83" s="104" t="s">
        <v>153</v>
      </c>
      <c r="G83" s="104" t="s">
        <v>154</v>
      </c>
      <c r="H83" s="104" t="s">
        <v>155</v>
      </c>
      <c r="I83" s="72" t="s">
        <v>155</v>
      </c>
      <c r="J83" s="104" t="s">
        <v>156</v>
      </c>
      <c r="K83" s="104" t="s">
        <v>157</v>
      </c>
      <c r="L83" s="72" t="s">
        <v>156</v>
      </c>
      <c r="M83" s="73" t="s">
        <v>156</v>
      </c>
      <c r="N83" s="104" t="s">
        <v>156</v>
      </c>
      <c r="O83" s="104" t="s">
        <v>156</v>
      </c>
      <c r="P83" s="104" t="s">
        <v>156</v>
      </c>
      <c r="Q83" s="72" t="s">
        <v>168</v>
      </c>
      <c r="R83" s="73" t="s">
        <v>156</v>
      </c>
      <c r="S83" s="72" t="s">
        <v>156</v>
      </c>
      <c r="T83" s="104" t="s">
        <v>167</v>
      </c>
      <c r="U83" s="72" t="s">
        <v>168</v>
      </c>
      <c r="V83" s="104" t="s">
        <v>156</v>
      </c>
      <c r="W83" s="104" t="s">
        <v>156</v>
      </c>
      <c r="X83" s="73" t="s">
        <v>156</v>
      </c>
      <c r="Y83" s="72" t="s">
        <v>167</v>
      </c>
      <c r="Z83" s="72" t="s">
        <v>157</v>
      </c>
      <c r="AA83" s="72" t="s">
        <v>155</v>
      </c>
      <c r="AB83" s="104" t="s">
        <v>168</v>
      </c>
      <c r="AC83" s="104" t="s">
        <v>169</v>
      </c>
      <c r="AD83" s="104" t="s">
        <v>170</v>
      </c>
      <c r="AE83" s="104" t="s">
        <v>171</v>
      </c>
      <c r="AF83" s="104" t="s">
        <v>172</v>
      </c>
      <c r="AG83" s="104" t="s">
        <v>173</v>
      </c>
      <c r="AH83" s="104" t="s">
        <v>174</v>
      </c>
      <c r="AI83" s="72" t="s">
        <v>175</v>
      </c>
      <c r="AJ83" s="104">
        <v>2112</v>
      </c>
      <c r="AK83" s="104" t="s">
        <v>168</v>
      </c>
      <c r="AL83" s="72" t="s">
        <v>168</v>
      </c>
      <c r="AM83" s="104" t="s">
        <v>158</v>
      </c>
      <c r="AN83" s="73" t="s">
        <v>168</v>
      </c>
      <c r="AO83" s="104" t="s">
        <v>166</v>
      </c>
      <c r="AP83" s="104" t="s">
        <v>159</v>
      </c>
      <c r="AQ83" s="104" t="s">
        <v>160</v>
      </c>
      <c r="AR83" s="104" t="s">
        <v>161</v>
      </c>
      <c r="AS83" s="104" t="s">
        <v>162</v>
      </c>
      <c r="AT83" s="104" t="s">
        <v>163</v>
      </c>
      <c r="AU83" s="73" t="s">
        <v>164</v>
      </c>
      <c r="AV83" s="104" t="s">
        <v>165</v>
      </c>
      <c r="AW83" s="73" t="s">
        <v>169</v>
      </c>
      <c r="AX83" s="104" t="s">
        <v>176</v>
      </c>
      <c r="AY83" s="104" t="s">
        <v>177</v>
      </c>
      <c r="AZ83" s="104" t="s">
        <v>178</v>
      </c>
      <c r="BA83" s="104" t="s">
        <v>179</v>
      </c>
      <c r="BB83" s="72" t="s">
        <v>180</v>
      </c>
      <c r="BC83" s="104" t="s">
        <v>181</v>
      </c>
      <c r="BD83" s="104" t="s">
        <v>182</v>
      </c>
      <c r="BE83" s="104" t="s">
        <v>176</v>
      </c>
      <c r="BF83" s="104" t="s">
        <v>158</v>
      </c>
      <c r="BG83" s="72" t="s">
        <v>168</v>
      </c>
      <c r="BH83" s="104" t="s">
        <v>156</v>
      </c>
    </row>
    <row r="84" spans="1:60" ht="18" customHeight="1">
      <c r="A84" s="74"/>
      <c r="B84" s="74"/>
      <c r="C84" s="107" t="s">
        <v>183</v>
      </c>
      <c r="D84" s="104">
        <v>1057329</v>
      </c>
      <c r="E84" s="104">
        <v>1057329</v>
      </c>
      <c r="F84" s="104">
        <v>1057474</v>
      </c>
      <c r="G84" s="104">
        <v>1057475</v>
      </c>
      <c r="H84" s="104">
        <v>1057166</v>
      </c>
      <c r="I84" s="104">
        <v>1118577</v>
      </c>
      <c r="J84" s="104">
        <v>1097134</v>
      </c>
      <c r="K84" s="104">
        <v>1055503</v>
      </c>
      <c r="L84" s="104">
        <v>1048704</v>
      </c>
      <c r="M84" s="104">
        <v>1055566</v>
      </c>
      <c r="N84" s="104">
        <v>1109405</v>
      </c>
      <c r="O84" s="104">
        <v>1118772</v>
      </c>
      <c r="P84" s="104">
        <v>1097141</v>
      </c>
      <c r="Q84" s="104">
        <v>1057471</v>
      </c>
      <c r="R84" s="104">
        <v>1125573</v>
      </c>
      <c r="S84" s="104">
        <v>1028736</v>
      </c>
      <c r="T84" s="104">
        <v>1055509</v>
      </c>
      <c r="U84" s="104">
        <v>1084142</v>
      </c>
      <c r="V84" s="104">
        <v>1055508</v>
      </c>
      <c r="W84" s="104">
        <v>1117935</v>
      </c>
      <c r="X84" s="104">
        <v>1098063</v>
      </c>
      <c r="Y84" s="104">
        <v>1084126</v>
      </c>
      <c r="Z84" s="104">
        <v>3025672</v>
      </c>
      <c r="AA84" s="104">
        <v>1104305</v>
      </c>
      <c r="AB84" s="104">
        <v>1097138</v>
      </c>
      <c r="AC84" s="104">
        <v>1057167</v>
      </c>
      <c r="AD84" s="104">
        <v>1055511</v>
      </c>
      <c r="AE84" s="104">
        <v>1057161</v>
      </c>
      <c r="AF84" s="104">
        <v>1057325</v>
      </c>
      <c r="AG84" s="104">
        <v>1057326</v>
      </c>
      <c r="AH84" s="104">
        <v>1084140</v>
      </c>
      <c r="AI84" s="104">
        <v>1057164</v>
      </c>
      <c r="AJ84" s="104">
        <v>1057876</v>
      </c>
      <c r="AK84" s="72" t="s">
        <v>184</v>
      </c>
      <c r="AL84" s="104">
        <v>1055552</v>
      </c>
      <c r="AM84" s="104">
        <v>1017603</v>
      </c>
      <c r="AN84" s="104">
        <v>1002277</v>
      </c>
      <c r="AO84" s="104">
        <v>1063850</v>
      </c>
      <c r="AP84" s="104">
        <v>1055569</v>
      </c>
      <c r="AQ84" s="104">
        <v>1055570</v>
      </c>
      <c r="AR84" s="104">
        <v>1057162</v>
      </c>
      <c r="AS84" s="104">
        <v>1057163</v>
      </c>
      <c r="AT84" s="104">
        <v>1055572</v>
      </c>
      <c r="AU84" s="104">
        <v>1125200</v>
      </c>
      <c r="AV84" s="104">
        <v>1119982</v>
      </c>
      <c r="AW84" s="104">
        <v>1055545</v>
      </c>
      <c r="AX84" s="104">
        <v>1055550</v>
      </c>
      <c r="AY84" s="104">
        <v>1029570</v>
      </c>
      <c r="AZ84" s="104">
        <v>1055549</v>
      </c>
      <c r="BA84" s="104">
        <v>1055514</v>
      </c>
      <c r="BB84" s="104">
        <v>1083218</v>
      </c>
      <c r="BC84" s="104">
        <v>1055554</v>
      </c>
      <c r="BD84" s="104">
        <v>1055512</v>
      </c>
      <c r="BE84" s="104">
        <v>1114806</v>
      </c>
      <c r="BF84" s="104">
        <v>1002075</v>
      </c>
      <c r="BG84" s="104">
        <v>1104722</v>
      </c>
      <c r="BH84" s="104">
        <v>1122162</v>
      </c>
    </row>
  </sheetData>
  <mergeCells count="24">
    <mergeCell ref="BA5:BD5"/>
    <mergeCell ref="BE5:BH5"/>
    <mergeCell ref="F1:H1"/>
    <mergeCell ref="D5:D6"/>
    <mergeCell ref="AG5:AJ5"/>
    <mergeCell ref="AK5:AN5"/>
    <mergeCell ref="AO5:AR5"/>
    <mergeCell ref="AS5:AV5"/>
    <mergeCell ref="AW5:AZ5"/>
    <mergeCell ref="M5:P5"/>
    <mergeCell ref="Q5:T5"/>
    <mergeCell ref="U5:X5"/>
    <mergeCell ref="Y5:AB5"/>
    <mergeCell ref="AC5:AF5"/>
    <mergeCell ref="A2:H2"/>
    <mergeCell ref="A3:H3"/>
    <mergeCell ref="I5:L5"/>
    <mergeCell ref="A17:B17"/>
    <mergeCell ref="F4:G4"/>
    <mergeCell ref="F5:H5"/>
    <mergeCell ref="A5:A6"/>
    <mergeCell ref="B5:B6"/>
    <mergeCell ref="C5:C6"/>
    <mergeCell ref="E5:E6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80" orientation="portrait" r:id="rId1"/>
  <headerFooter>
    <oddFooter>&amp;CPage &amp;P&amp;R2. Cong khai DT2021-DVTT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activeCell="D42" sqref="D42"/>
    </sheetView>
  </sheetViews>
  <sheetFormatPr defaultRowHeight="16.8"/>
  <cols>
    <col min="1" max="1" width="9.109375" style="201" customWidth="1"/>
    <col min="2" max="2" width="38.88671875" style="201" customWidth="1"/>
    <col min="3" max="3" width="9.6640625" style="201" customWidth="1"/>
    <col min="4" max="4" width="41.88671875" style="201" customWidth="1"/>
    <col min="5" max="16384" width="8.88671875" style="201"/>
  </cols>
  <sheetData>
    <row r="1" spans="1:4" ht="17.399999999999999">
      <c r="A1" s="200" t="s">
        <v>419</v>
      </c>
    </row>
    <row r="2" spans="1:4" ht="24.6" customHeight="1">
      <c r="A2" s="202" t="s">
        <v>420</v>
      </c>
      <c r="B2" s="202"/>
      <c r="C2" s="202"/>
      <c r="D2" s="202"/>
    </row>
    <row r="3" spans="1:4">
      <c r="A3" s="203" t="s">
        <v>421</v>
      </c>
      <c r="B3" s="203"/>
      <c r="C3" s="203"/>
      <c r="D3" s="203"/>
    </row>
    <row r="5" spans="1:4" s="205" customFormat="1" ht="29.4" customHeight="1">
      <c r="A5" s="204" t="s">
        <v>422</v>
      </c>
      <c r="B5" s="204" t="s">
        <v>423</v>
      </c>
      <c r="C5" s="204" t="s">
        <v>422</v>
      </c>
      <c r="D5" s="204" t="s">
        <v>423</v>
      </c>
    </row>
    <row r="6" spans="1:4" s="208" customFormat="1" ht="24" customHeight="1">
      <c r="A6" s="206" t="s">
        <v>0</v>
      </c>
      <c r="B6" s="207" t="s">
        <v>81</v>
      </c>
      <c r="C6" s="206" t="s">
        <v>424</v>
      </c>
      <c r="D6" s="207" t="s">
        <v>425</v>
      </c>
    </row>
    <row r="7" spans="1:4" ht="24.6" customHeight="1">
      <c r="A7" s="209">
        <v>1</v>
      </c>
      <c r="B7" s="210" t="s">
        <v>426</v>
      </c>
      <c r="C7" s="211">
        <v>32</v>
      </c>
      <c r="D7" s="212" t="s">
        <v>427</v>
      </c>
    </row>
    <row r="8" spans="1:4" ht="24.6" customHeight="1">
      <c r="A8" s="213" t="s">
        <v>428</v>
      </c>
      <c r="B8" s="214" t="s">
        <v>429</v>
      </c>
      <c r="C8" s="211">
        <v>33</v>
      </c>
      <c r="D8" s="212" t="s">
        <v>430</v>
      </c>
    </row>
    <row r="9" spans="1:4" ht="24.6" customHeight="1">
      <c r="A9" s="213" t="s">
        <v>431</v>
      </c>
      <c r="B9" s="214" t="s">
        <v>432</v>
      </c>
      <c r="C9" s="211">
        <v>34</v>
      </c>
      <c r="D9" s="212" t="s">
        <v>433</v>
      </c>
    </row>
    <row r="10" spans="1:4" ht="24.6" customHeight="1">
      <c r="A10" s="209">
        <v>2</v>
      </c>
      <c r="B10" s="210" t="s">
        <v>434</v>
      </c>
      <c r="C10" s="211">
        <v>35</v>
      </c>
      <c r="D10" s="212" t="s">
        <v>435</v>
      </c>
    </row>
    <row r="11" spans="1:4" ht="24.6" customHeight="1">
      <c r="A11" s="213" t="s">
        <v>436</v>
      </c>
      <c r="B11" s="214" t="s">
        <v>437</v>
      </c>
      <c r="C11" s="211">
        <v>36</v>
      </c>
      <c r="D11" s="212" t="s">
        <v>438</v>
      </c>
    </row>
    <row r="12" spans="1:4" ht="24.6" customHeight="1">
      <c r="A12" s="213" t="s">
        <v>439</v>
      </c>
      <c r="B12" s="214" t="s">
        <v>440</v>
      </c>
      <c r="C12" s="211">
        <v>37</v>
      </c>
      <c r="D12" s="212" t="s">
        <v>441</v>
      </c>
    </row>
    <row r="13" spans="1:4" ht="24.6" customHeight="1">
      <c r="A13" s="209">
        <v>3</v>
      </c>
      <c r="B13" s="210" t="s">
        <v>442</v>
      </c>
      <c r="C13" s="211">
        <v>38</v>
      </c>
      <c r="D13" s="212" t="s">
        <v>443</v>
      </c>
    </row>
    <row r="14" spans="1:4" ht="24.6" customHeight="1">
      <c r="A14" s="209">
        <v>4</v>
      </c>
      <c r="B14" s="210" t="s">
        <v>444</v>
      </c>
      <c r="C14" s="211">
        <v>39</v>
      </c>
      <c r="D14" s="212" t="s">
        <v>445</v>
      </c>
    </row>
    <row r="15" spans="1:4" ht="24.6" customHeight="1">
      <c r="A15" s="209">
        <v>5</v>
      </c>
      <c r="B15" s="210" t="s">
        <v>446</v>
      </c>
      <c r="C15" s="211">
        <v>40</v>
      </c>
      <c r="D15" s="212" t="s">
        <v>447</v>
      </c>
    </row>
    <row r="16" spans="1:4" ht="24.6" customHeight="1">
      <c r="A16" s="209">
        <v>6</v>
      </c>
      <c r="B16" s="210" t="s">
        <v>448</v>
      </c>
      <c r="C16" s="211">
        <v>41</v>
      </c>
      <c r="D16" s="215" t="s">
        <v>449</v>
      </c>
    </row>
    <row r="17" spans="1:4" ht="24.6" customHeight="1">
      <c r="A17" s="209">
        <v>7</v>
      </c>
      <c r="B17" s="210" t="s">
        <v>450</v>
      </c>
      <c r="C17" s="211">
        <v>42</v>
      </c>
      <c r="D17" s="215" t="s">
        <v>451</v>
      </c>
    </row>
    <row r="18" spans="1:4" ht="24.6" customHeight="1">
      <c r="A18" s="209">
        <v>8</v>
      </c>
      <c r="B18" s="210" t="s">
        <v>452</v>
      </c>
      <c r="C18" s="211">
        <v>43</v>
      </c>
      <c r="D18" s="215" t="s">
        <v>453</v>
      </c>
    </row>
    <row r="19" spans="1:4" ht="24.6" customHeight="1">
      <c r="A19" s="209">
        <v>9</v>
      </c>
      <c r="B19" s="210" t="s">
        <v>454</v>
      </c>
      <c r="C19" s="211">
        <v>44</v>
      </c>
      <c r="D19" s="212" t="s">
        <v>455</v>
      </c>
    </row>
    <row r="20" spans="1:4" ht="24.6" customHeight="1">
      <c r="A20" s="209">
        <v>10</v>
      </c>
      <c r="B20" s="210" t="s">
        <v>456</v>
      </c>
      <c r="C20" s="211">
        <v>45</v>
      </c>
      <c r="D20" s="212" t="s">
        <v>457</v>
      </c>
    </row>
    <row r="21" spans="1:4" ht="24.6" customHeight="1">
      <c r="A21" s="209">
        <v>11</v>
      </c>
      <c r="B21" s="210" t="s">
        <v>458</v>
      </c>
      <c r="C21" s="211">
        <v>46</v>
      </c>
      <c r="D21" s="212" t="s">
        <v>459</v>
      </c>
    </row>
    <row r="22" spans="1:4" ht="24.6" customHeight="1">
      <c r="A22" s="209">
        <v>12</v>
      </c>
      <c r="B22" s="210" t="s">
        <v>460</v>
      </c>
      <c r="C22" s="211">
        <v>47</v>
      </c>
      <c r="D22" s="212" t="s">
        <v>461</v>
      </c>
    </row>
    <row r="23" spans="1:4" ht="24.6" customHeight="1">
      <c r="A23" s="216" t="s">
        <v>17</v>
      </c>
      <c r="B23" s="217" t="s">
        <v>462</v>
      </c>
      <c r="C23" s="211">
        <v>48</v>
      </c>
      <c r="D23" s="212" t="s">
        <v>463</v>
      </c>
    </row>
    <row r="24" spans="1:4" ht="24.6" customHeight="1">
      <c r="A24" s="211">
        <v>13</v>
      </c>
      <c r="B24" s="212" t="s">
        <v>464</v>
      </c>
      <c r="C24" s="211">
        <v>49</v>
      </c>
      <c r="D24" s="212" t="s">
        <v>465</v>
      </c>
    </row>
    <row r="25" spans="1:4" s="208" customFormat="1" ht="24.6" customHeight="1">
      <c r="A25" s="211" t="s">
        <v>466</v>
      </c>
      <c r="B25" s="218" t="s">
        <v>467</v>
      </c>
      <c r="C25" s="211">
        <v>50</v>
      </c>
      <c r="D25" s="212" t="s">
        <v>468</v>
      </c>
    </row>
    <row r="26" spans="1:4" s="208" customFormat="1" ht="24.6" customHeight="1">
      <c r="A26" s="211" t="s">
        <v>469</v>
      </c>
      <c r="B26" s="218" t="s">
        <v>470</v>
      </c>
      <c r="C26" s="211"/>
      <c r="D26" s="212"/>
    </row>
    <row r="27" spans="1:4" s="208" customFormat="1" ht="24.6" customHeight="1">
      <c r="A27" s="211" t="s">
        <v>471</v>
      </c>
      <c r="B27" s="218" t="s">
        <v>472</v>
      </c>
      <c r="C27" s="211"/>
      <c r="D27" s="212"/>
    </row>
    <row r="28" spans="1:4" s="208" customFormat="1" ht="24.6" customHeight="1">
      <c r="A28" s="211">
        <v>14</v>
      </c>
      <c r="B28" s="212" t="s">
        <v>473</v>
      </c>
      <c r="C28" s="216" t="s">
        <v>474</v>
      </c>
      <c r="D28" s="217" t="s">
        <v>475</v>
      </c>
    </row>
    <row r="29" spans="1:4" s="208" customFormat="1" ht="24.6" customHeight="1">
      <c r="A29" s="211">
        <v>15</v>
      </c>
      <c r="B29" s="212" t="s">
        <v>476</v>
      </c>
      <c r="C29" s="211">
        <v>51</v>
      </c>
      <c r="D29" s="219" t="s">
        <v>477</v>
      </c>
    </row>
    <row r="30" spans="1:4" s="208" customFormat="1" ht="24.6" customHeight="1">
      <c r="A30" s="211">
        <v>16</v>
      </c>
      <c r="B30" s="212" t="s">
        <v>478</v>
      </c>
      <c r="C30" s="211">
        <v>52</v>
      </c>
      <c r="D30" s="212" t="s">
        <v>479</v>
      </c>
    </row>
    <row r="31" spans="1:4" ht="24.6" customHeight="1">
      <c r="A31" s="211">
        <v>17</v>
      </c>
      <c r="B31" s="212" t="s">
        <v>480</v>
      </c>
      <c r="C31" s="216" t="s">
        <v>424</v>
      </c>
      <c r="D31" s="217" t="s">
        <v>481</v>
      </c>
    </row>
    <row r="32" spans="1:4" ht="24.6" customHeight="1">
      <c r="A32" s="211">
        <v>18</v>
      </c>
      <c r="B32" s="212" t="s">
        <v>482</v>
      </c>
      <c r="C32" s="211">
        <v>53</v>
      </c>
      <c r="D32" s="212" t="s">
        <v>483</v>
      </c>
    </row>
    <row r="33" spans="1:4" ht="24.6" customHeight="1">
      <c r="A33" s="211">
        <v>19</v>
      </c>
      <c r="B33" s="212" t="s">
        <v>484</v>
      </c>
      <c r="C33" s="211">
        <v>54</v>
      </c>
      <c r="D33" s="212" t="s">
        <v>485</v>
      </c>
    </row>
    <row r="34" spans="1:4" ht="24.6" customHeight="1">
      <c r="A34" s="211">
        <v>20</v>
      </c>
      <c r="B34" s="212" t="s">
        <v>486</v>
      </c>
      <c r="C34" s="211">
        <v>55</v>
      </c>
      <c r="D34" s="212" t="s">
        <v>487</v>
      </c>
    </row>
    <row r="35" spans="1:4" ht="24.6" customHeight="1">
      <c r="A35" s="211">
        <v>21</v>
      </c>
      <c r="B35" s="212" t="s">
        <v>488</v>
      </c>
      <c r="C35" s="211"/>
      <c r="D35" s="212"/>
    </row>
    <row r="36" spans="1:4" ht="24.6" customHeight="1">
      <c r="A36" s="216" t="s">
        <v>474</v>
      </c>
      <c r="B36" s="217" t="s">
        <v>489</v>
      </c>
      <c r="C36" s="216" t="s">
        <v>490</v>
      </c>
      <c r="D36" s="217" t="s">
        <v>491</v>
      </c>
    </row>
    <row r="37" spans="1:4" ht="24.6" customHeight="1">
      <c r="A37" s="211">
        <v>22</v>
      </c>
      <c r="B37" s="212" t="s">
        <v>492</v>
      </c>
      <c r="C37" s="211">
        <v>56</v>
      </c>
      <c r="D37" s="212" t="s">
        <v>493</v>
      </c>
    </row>
    <row r="38" spans="1:4" ht="24.6" customHeight="1">
      <c r="A38" s="211">
        <v>23</v>
      </c>
      <c r="B38" s="212" t="s">
        <v>494</v>
      </c>
      <c r="C38" s="211">
        <v>57</v>
      </c>
      <c r="D38" s="212" t="s">
        <v>495</v>
      </c>
    </row>
    <row r="39" spans="1:4" ht="24.6" customHeight="1">
      <c r="A39" s="211">
        <v>24</v>
      </c>
      <c r="B39" s="212" t="s">
        <v>496</v>
      </c>
      <c r="C39" s="211">
        <v>58</v>
      </c>
      <c r="D39" s="212" t="s">
        <v>497</v>
      </c>
    </row>
    <row r="40" spans="1:4" ht="24.6" customHeight="1">
      <c r="A40" s="211">
        <v>25</v>
      </c>
      <c r="B40" s="212" t="s">
        <v>498</v>
      </c>
      <c r="C40" s="211">
        <v>59</v>
      </c>
      <c r="D40" s="212" t="s">
        <v>499</v>
      </c>
    </row>
    <row r="41" spans="1:4" ht="24.6" customHeight="1">
      <c r="A41" s="211">
        <v>26</v>
      </c>
      <c r="B41" s="212" t="s">
        <v>500</v>
      </c>
      <c r="C41" s="211">
        <v>60</v>
      </c>
      <c r="D41" s="212" t="s">
        <v>501</v>
      </c>
    </row>
    <row r="42" spans="1:4" ht="24.6" customHeight="1">
      <c r="A42" s="211">
        <v>27</v>
      </c>
      <c r="B42" s="212" t="s">
        <v>502</v>
      </c>
      <c r="C42" s="216" t="s">
        <v>503</v>
      </c>
      <c r="D42" s="217" t="s">
        <v>510</v>
      </c>
    </row>
    <row r="43" spans="1:4" ht="24.6" customHeight="1">
      <c r="A43" s="211">
        <v>28</v>
      </c>
      <c r="B43" s="215" t="s">
        <v>505</v>
      </c>
      <c r="C43" s="216" t="s">
        <v>509</v>
      </c>
      <c r="D43" s="217" t="s">
        <v>504</v>
      </c>
    </row>
    <row r="44" spans="1:4" ht="24.6" customHeight="1">
      <c r="A44" s="211">
        <v>29</v>
      </c>
      <c r="B44" s="212" t="s">
        <v>506</v>
      </c>
      <c r="C44" s="211"/>
      <c r="D44" s="212"/>
    </row>
    <row r="45" spans="1:4" ht="24.6" customHeight="1">
      <c r="A45" s="211">
        <v>30</v>
      </c>
      <c r="B45" s="212" t="s">
        <v>507</v>
      </c>
      <c r="C45" s="212"/>
      <c r="D45" s="217"/>
    </row>
    <row r="46" spans="1:4" ht="24.6" customHeight="1">
      <c r="A46" s="220">
        <v>31</v>
      </c>
      <c r="B46" s="221" t="s">
        <v>508</v>
      </c>
      <c r="C46" s="222"/>
      <c r="D46" s="222"/>
    </row>
    <row r="48" spans="1:4">
      <c r="A48" s="223"/>
      <c r="B48" s="224"/>
      <c r="C48" s="225"/>
      <c r="D48" s="225"/>
    </row>
    <row r="49" spans="1:4">
      <c r="A49" s="224"/>
      <c r="B49" s="226"/>
      <c r="C49" s="226"/>
      <c r="D49" s="226"/>
    </row>
    <row r="50" spans="1:4">
      <c r="A50" s="225"/>
      <c r="B50" s="226"/>
      <c r="C50" s="226"/>
      <c r="D50" s="226"/>
    </row>
  </sheetData>
  <mergeCells count="2">
    <mergeCell ref="A2:D2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PL1 - NCC</vt:lpstr>
      <vt:lpstr>PL2 - DVTT</vt:lpstr>
      <vt:lpstr>Danh sach ĐV Cong khai</vt:lpstr>
      <vt:lpstr>'Danh sach ĐV Cong khai'!Print_Titles</vt:lpstr>
      <vt:lpstr>'PL1 - NCC'!Print_Titles</vt:lpstr>
      <vt:lpstr>'PL2 - DVTT'!Print_Titles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2021-02-24T03:38:19Z</cp:lastPrinted>
  <dcterms:created xsi:type="dcterms:W3CDTF">2017-07-14T08:03:48Z</dcterms:created>
  <dcterms:modified xsi:type="dcterms:W3CDTF">2021-02-24T03:38:33Z</dcterms:modified>
</cp:coreProperties>
</file>