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QHUNG-KH\2.DU TOAN DON VI TRUC THUOC\Nam 2022\PHAN BO 2022\5.Cong khai du toan 2022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Print_Titles" localSheetId="0">Sheet1!$A:$C,Sheet1!$5:$6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1" l="1"/>
  <c r="AN71" i="1"/>
  <c r="D81" i="1"/>
  <c r="D80" i="1"/>
  <c r="BH79" i="1"/>
  <c r="BG79" i="1"/>
  <c r="BF79" i="1"/>
  <c r="BF75" i="1"/>
  <c r="BE79" i="1"/>
  <c r="BD79" i="1"/>
  <c r="BC79" i="1"/>
  <c r="BB79" i="1"/>
  <c r="BA79" i="1"/>
  <c r="AZ79" i="1"/>
  <c r="AZ75" i="1"/>
  <c r="AY79" i="1"/>
  <c r="AX79" i="1"/>
  <c r="AW79" i="1"/>
  <c r="AV79" i="1"/>
  <c r="AU79" i="1"/>
  <c r="AS79" i="1"/>
  <c r="AS75" i="1"/>
  <c r="AR79" i="1"/>
  <c r="AQ79" i="1"/>
  <c r="AP79" i="1"/>
  <c r="AO79" i="1"/>
  <c r="AN79" i="1"/>
  <c r="AM79" i="1"/>
  <c r="AL79" i="1"/>
  <c r="AK79" i="1"/>
  <c r="AK75" i="1"/>
  <c r="AJ79" i="1"/>
  <c r="AI79" i="1"/>
  <c r="AH79" i="1"/>
  <c r="AG79" i="1"/>
  <c r="AG75" i="1"/>
  <c r="AF79" i="1"/>
  <c r="D79" i="1"/>
  <c r="AE79" i="1"/>
  <c r="AD79" i="1"/>
  <c r="AC79" i="1"/>
  <c r="AB79" i="1"/>
  <c r="AA79" i="1"/>
  <c r="AA75" i="1"/>
  <c r="Z79" i="1"/>
  <c r="Y79" i="1"/>
  <c r="Y75" i="1"/>
  <c r="V79" i="1"/>
  <c r="U79" i="1"/>
  <c r="T79" i="1"/>
  <c r="S79" i="1"/>
  <c r="R79" i="1"/>
  <c r="P79" i="1"/>
  <c r="O79" i="1"/>
  <c r="M79" i="1"/>
  <c r="L79" i="1"/>
  <c r="K79" i="1"/>
  <c r="J79" i="1"/>
  <c r="J75" i="1"/>
  <c r="I79" i="1"/>
  <c r="I75" i="1"/>
  <c r="H79" i="1"/>
  <c r="G79" i="1"/>
  <c r="F79" i="1"/>
  <c r="E79" i="1"/>
  <c r="D78" i="1"/>
  <c r="BH77" i="1"/>
  <c r="BG77" i="1"/>
  <c r="BF77" i="1"/>
  <c r="BE77" i="1"/>
  <c r="BE76" i="1"/>
  <c r="BD77" i="1"/>
  <c r="BD76" i="1"/>
  <c r="BD75" i="1"/>
  <c r="BC77" i="1"/>
  <c r="BB77" i="1"/>
  <c r="BA77" i="1"/>
  <c r="AZ77" i="1"/>
  <c r="AY77" i="1"/>
  <c r="AY76" i="1"/>
  <c r="AX77" i="1"/>
  <c r="AX76" i="1"/>
  <c r="AX75" i="1"/>
  <c r="AW77" i="1"/>
  <c r="AV77" i="1"/>
  <c r="AU77" i="1"/>
  <c r="AS77" i="1"/>
  <c r="AR77" i="1"/>
  <c r="AR76" i="1"/>
  <c r="AQ77" i="1"/>
  <c r="AQ76" i="1"/>
  <c r="AQ75" i="1"/>
  <c r="AP77" i="1"/>
  <c r="AO77" i="1"/>
  <c r="AN77" i="1"/>
  <c r="AM77" i="1"/>
  <c r="AL77" i="1"/>
  <c r="AL76" i="1"/>
  <c r="AJ77" i="1"/>
  <c r="AJ76" i="1"/>
  <c r="AJ75" i="1"/>
  <c r="AI77" i="1"/>
  <c r="AH77" i="1"/>
  <c r="AG77" i="1"/>
  <c r="AF77" i="1"/>
  <c r="AE77" i="1"/>
  <c r="AE76" i="1"/>
  <c r="AE75" i="1"/>
  <c r="AD77" i="1"/>
  <c r="AD76" i="1"/>
  <c r="AD75" i="1"/>
  <c r="AC77" i="1"/>
  <c r="AB77" i="1"/>
  <c r="AA77" i="1"/>
  <c r="V77" i="1"/>
  <c r="U77" i="1"/>
  <c r="T77" i="1"/>
  <c r="T76" i="1"/>
  <c r="T75" i="1"/>
  <c r="S77" i="1"/>
  <c r="S76" i="1"/>
  <c r="R77" i="1"/>
  <c r="R76" i="1"/>
  <c r="P77" i="1"/>
  <c r="O77" i="1"/>
  <c r="M77" i="1"/>
  <c r="M76" i="1"/>
  <c r="M75" i="1"/>
  <c r="L77" i="1"/>
  <c r="L76" i="1"/>
  <c r="L75" i="1"/>
  <c r="K77" i="1"/>
  <c r="K76" i="1"/>
  <c r="J77" i="1"/>
  <c r="J76" i="1"/>
  <c r="I77" i="1"/>
  <c r="H77" i="1"/>
  <c r="F77" i="1"/>
  <c r="F76" i="1"/>
  <c r="F75" i="1"/>
  <c r="E77" i="1"/>
  <c r="BH76" i="1"/>
  <c r="BG76" i="1"/>
  <c r="BF76" i="1"/>
  <c r="BC76" i="1"/>
  <c r="BC75" i="1"/>
  <c r="BB76" i="1"/>
  <c r="BA76" i="1"/>
  <c r="AZ76" i="1"/>
  <c r="AW76" i="1"/>
  <c r="AW75" i="1"/>
  <c r="AV76" i="1"/>
  <c r="AU76" i="1"/>
  <c r="AS76" i="1"/>
  <c r="AP76" i="1"/>
  <c r="AP75" i="1"/>
  <c r="AO76" i="1"/>
  <c r="AN76" i="1"/>
  <c r="AM76" i="1"/>
  <c r="AI76" i="1"/>
  <c r="AH76" i="1"/>
  <c r="AG76" i="1"/>
  <c r="AF76" i="1"/>
  <c r="AC76" i="1"/>
  <c r="AC75" i="1"/>
  <c r="AB76" i="1"/>
  <c r="AA76" i="1"/>
  <c r="Z76" i="1"/>
  <c r="V76" i="1"/>
  <c r="U76" i="1"/>
  <c r="U75" i="1"/>
  <c r="P76" i="1"/>
  <c r="O76" i="1"/>
  <c r="O75" i="1"/>
  <c r="I76" i="1"/>
  <c r="H76" i="1"/>
  <c r="G76" i="1"/>
  <c r="G75" i="1"/>
  <c r="BH75" i="1"/>
  <c r="BG75" i="1"/>
  <c r="BB75" i="1"/>
  <c r="BA75" i="1"/>
  <c r="AV75" i="1"/>
  <c r="AU75" i="1"/>
  <c r="AT75" i="1"/>
  <c r="AO75" i="1"/>
  <c r="AN75" i="1"/>
  <c r="AM75" i="1"/>
  <c r="AI75" i="1"/>
  <c r="AH75" i="1"/>
  <c r="AB75" i="1"/>
  <c r="W75" i="1"/>
  <c r="V75" i="1"/>
  <c r="Q75" i="1"/>
  <c r="P75" i="1"/>
  <c r="N75" i="1"/>
  <c r="H75" i="1"/>
  <c r="BD74" i="1"/>
  <c r="BC74" i="1"/>
  <c r="BC72" i="1"/>
  <c r="BC65" i="1"/>
  <c r="BC64" i="1"/>
  <c r="BB74" i="1"/>
  <c r="BA74" i="1"/>
  <c r="AW74" i="1"/>
  <c r="AV74" i="1"/>
  <c r="AV72" i="1"/>
  <c r="AV65" i="1"/>
  <c r="AM74" i="1"/>
  <c r="AK74" i="1"/>
  <c r="AK72" i="1"/>
  <c r="P74" i="1"/>
  <c r="M74" i="1"/>
  <c r="F74" i="1"/>
  <c r="F72" i="1"/>
  <c r="F65" i="1"/>
  <c r="F64" i="1"/>
  <c r="E74" i="1"/>
  <c r="D73" i="1"/>
  <c r="BH72" i="1"/>
  <c r="BG72" i="1"/>
  <c r="BF72" i="1"/>
  <c r="BE72" i="1"/>
  <c r="BD72" i="1"/>
  <c r="BB72" i="1"/>
  <c r="BA72" i="1"/>
  <c r="AZ72" i="1"/>
  <c r="AY72" i="1"/>
  <c r="AX72" i="1"/>
  <c r="AW72" i="1"/>
  <c r="AW65" i="1"/>
  <c r="AU72" i="1"/>
  <c r="AT72" i="1"/>
  <c r="AS72" i="1"/>
  <c r="AS65" i="1"/>
  <c r="AS64" i="1"/>
  <c r="AR72" i="1"/>
  <c r="AQ72" i="1"/>
  <c r="AP72" i="1"/>
  <c r="AO72" i="1"/>
  <c r="AN72" i="1"/>
  <c r="AM72" i="1"/>
  <c r="AL72" i="1"/>
  <c r="AE72" i="1"/>
  <c r="AD72" i="1"/>
  <c r="V72" i="1"/>
  <c r="U72" i="1"/>
  <c r="S72" i="1"/>
  <c r="R72" i="1"/>
  <c r="P72" i="1"/>
  <c r="O72" i="1"/>
  <c r="N72" i="1"/>
  <c r="M72" i="1"/>
  <c r="L72" i="1"/>
  <c r="K72" i="1"/>
  <c r="BE71" i="1"/>
  <c r="AN69" i="1"/>
  <c r="D70" i="1"/>
  <c r="BH69" i="1"/>
  <c r="BG69" i="1"/>
  <c r="BF69" i="1"/>
  <c r="BE69" i="1"/>
  <c r="BD69" i="1"/>
  <c r="BC69" i="1"/>
  <c r="BB69" i="1"/>
  <c r="AZ69" i="1"/>
  <c r="AY69" i="1"/>
  <c r="AX69" i="1"/>
  <c r="AX65" i="1"/>
  <c r="AW69" i="1"/>
  <c r="AV69" i="1"/>
  <c r="AM69" i="1"/>
  <c r="AM65" i="1"/>
  <c r="AM64" i="1"/>
  <c r="AL69" i="1"/>
  <c r="AK69" i="1"/>
  <c r="AE69" i="1"/>
  <c r="AD69" i="1"/>
  <c r="Y69" i="1"/>
  <c r="V69" i="1"/>
  <c r="U69" i="1"/>
  <c r="S69" i="1"/>
  <c r="R69" i="1"/>
  <c r="P69" i="1"/>
  <c r="N69" i="1"/>
  <c r="N65" i="1"/>
  <c r="M69" i="1"/>
  <c r="L69" i="1"/>
  <c r="K69" i="1"/>
  <c r="I69" i="1"/>
  <c r="F69" i="1"/>
  <c r="E69" i="1"/>
  <c r="AU68" i="1"/>
  <c r="AT68" i="1"/>
  <c r="AS68" i="1"/>
  <c r="AR68" i="1"/>
  <c r="AR66" i="1"/>
  <c r="AQ68" i="1"/>
  <c r="AQ66" i="1"/>
  <c r="AQ65" i="1"/>
  <c r="AP68" i="1"/>
  <c r="AP66" i="1"/>
  <c r="AP65" i="1"/>
  <c r="AO68" i="1"/>
  <c r="L68" i="1"/>
  <c r="D67" i="1"/>
  <c r="BH66" i="1"/>
  <c r="BG66" i="1"/>
  <c r="BF66" i="1"/>
  <c r="BF65" i="1"/>
  <c r="BF64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T65" i="1"/>
  <c r="AT64" i="1"/>
  <c r="AS66" i="1"/>
  <c r="AO66" i="1"/>
  <c r="AN66" i="1"/>
  <c r="AM66" i="1"/>
  <c r="AL66" i="1"/>
  <c r="AK66" i="1"/>
  <c r="AJ66" i="1"/>
  <c r="AJ65" i="1"/>
  <c r="AJ64" i="1"/>
  <c r="AI66" i="1"/>
  <c r="AH66" i="1"/>
  <c r="AG66" i="1"/>
  <c r="AF66" i="1"/>
  <c r="AE66" i="1"/>
  <c r="AD66" i="1"/>
  <c r="AD65" i="1"/>
  <c r="AD64" i="1"/>
  <c r="AC66" i="1"/>
  <c r="AB66" i="1"/>
  <c r="AA66" i="1"/>
  <c r="Y66" i="1"/>
  <c r="V66" i="1"/>
  <c r="U66" i="1"/>
  <c r="S66" i="1"/>
  <c r="R66" i="1"/>
  <c r="P66" i="1"/>
  <c r="O66" i="1"/>
  <c r="M66" i="1"/>
  <c r="L66" i="1"/>
  <c r="K66" i="1"/>
  <c r="K65" i="1"/>
  <c r="K64" i="1"/>
  <c r="I66" i="1"/>
  <c r="F66" i="1"/>
  <c r="E66" i="1"/>
  <c r="BH65" i="1"/>
  <c r="BG65" i="1"/>
  <c r="BG64" i="1"/>
  <c r="BB65" i="1"/>
  <c r="BA65" i="1"/>
  <c r="BA64" i="1"/>
  <c r="AZ65" i="1"/>
  <c r="AZ64" i="1"/>
  <c r="AU65" i="1"/>
  <c r="AU64" i="1"/>
  <c r="AO65" i="1"/>
  <c r="AO64" i="1"/>
  <c r="AN65" i="1"/>
  <c r="AN64" i="1"/>
  <c r="AI65" i="1"/>
  <c r="AI64" i="1"/>
  <c r="AH65" i="1"/>
  <c r="AH64" i="1"/>
  <c r="AG65" i="1"/>
  <c r="AF65" i="1"/>
  <c r="AE65" i="1"/>
  <c r="AC65" i="1"/>
  <c r="AC64" i="1"/>
  <c r="AB65" i="1"/>
  <c r="AB64" i="1"/>
  <c r="AA65" i="1"/>
  <c r="Z65" i="1"/>
  <c r="Y65" i="1"/>
  <c r="Y64" i="1"/>
  <c r="W65" i="1"/>
  <c r="W64" i="1"/>
  <c r="V65" i="1"/>
  <c r="V64" i="1"/>
  <c r="U65" i="1"/>
  <c r="T65" i="1"/>
  <c r="R65" i="1"/>
  <c r="R64" i="1"/>
  <c r="Q65" i="1"/>
  <c r="Q64" i="1"/>
  <c r="P65" i="1"/>
  <c r="P64" i="1"/>
  <c r="L65" i="1"/>
  <c r="J65" i="1"/>
  <c r="J64" i="1"/>
  <c r="I65" i="1"/>
  <c r="I64" i="1"/>
  <c r="H65" i="1"/>
  <c r="G65" i="1"/>
  <c r="BH64" i="1"/>
  <c r="BB64" i="1"/>
  <c r="AX64" i="1"/>
  <c r="AW64" i="1"/>
  <c r="AV64" i="1"/>
  <c r="AQ64" i="1"/>
  <c r="AP64" i="1"/>
  <c r="AG64" i="1"/>
  <c r="AF64" i="1"/>
  <c r="AE64" i="1"/>
  <c r="AA64" i="1"/>
  <c r="Z64" i="1"/>
  <c r="X64" i="1"/>
  <c r="U64" i="1"/>
  <c r="T64" i="1"/>
  <c r="N64" i="1"/>
  <c r="L64" i="1"/>
  <c r="H64" i="1"/>
  <c r="G64" i="1"/>
  <c r="D63" i="1"/>
  <c r="F62" i="1"/>
  <c r="F59" i="1"/>
  <c r="F58" i="1"/>
  <c r="E62" i="1"/>
  <c r="D61" i="1"/>
  <c r="R60" i="1"/>
  <c r="Q60" i="1"/>
  <c r="Q59" i="1"/>
  <c r="Q58" i="1"/>
  <c r="P60" i="1"/>
  <c r="P59" i="1"/>
  <c r="P58" i="1"/>
  <c r="O60" i="1"/>
  <c r="O59" i="1"/>
  <c r="N60" i="1"/>
  <c r="M60" i="1"/>
  <c r="L60" i="1"/>
  <c r="K60" i="1"/>
  <c r="K59" i="1"/>
  <c r="K58" i="1"/>
  <c r="G60" i="1"/>
  <c r="G59" i="1"/>
  <c r="G58" i="1"/>
  <c r="E60" i="1"/>
  <c r="BH59" i="1"/>
  <c r="BG59" i="1"/>
  <c r="BF59" i="1"/>
  <c r="BF58" i="1"/>
  <c r="BE59" i="1"/>
  <c r="BD59" i="1"/>
  <c r="BD58" i="1"/>
  <c r="BC59" i="1"/>
  <c r="BC58" i="1"/>
  <c r="BB59" i="1"/>
  <c r="BA59" i="1"/>
  <c r="AZ59" i="1"/>
  <c r="AY59" i="1"/>
  <c r="AX59" i="1"/>
  <c r="AX58" i="1"/>
  <c r="AW59" i="1"/>
  <c r="AW58" i="1"/>
  <c r="AV59" i="1"/>
  <c r="AU59" i="1"/>
  <c r="AT59" i="1"/>
  <c r="AS59" i="1"/>
  <c r="AR59" i="1"/>
  <c r="AR58" i="1"/>
  <c r="AQ59" i="1"/>
  <c r="AQ58" i="1"/>
  <c r="AP59" i="1"/>
  <c r="AO59" i="1"/>
  <c r="AN59" i="1"/>
  <c r="AN58" i="1"/>
  <c r="AM59" i="1"/>
  <c r="AL59" i="1"/>
  <c r="AL58" i="1"/>
  <c r="AK59" i="1"/>
  <c r="AJ59" i="1"/>
  <c r="AJ58" i="1"/>
  <c r="AI59" i="1"/>
  <c r="AH59" i="1"/>
  <c r="AG59" i="1"/>
  <c r="AF59" i="1"/>
  <c r="AF58" i="1"/>
  <c r="AE59" i="1"/>
  <c r="AE58" i="1"/>
  <c r="AD59" i="1"/>
  <c r="AD58" i="1"/>
  <c r="AC59" i="1"/>
  <c r="AB59" i="1"/>
  <c r="AA59" i="1"/>
  <c r="Z59" i="1"/>
  <c r="Z58" i="1"/>
  <c r="Y59" i="1"/>
  <c r="Y58" i="1"/>
  <c r="W59" i="1"/>
  <c r="V59" i="1"/>
  <c r="U59" i="1"/>
  <c r="T59" i="1"/>
  <c r="T58" i="1"/>
  <c r="S59" i="1"/>
  <c r="S58" i="1"/>
  <c r="R59" i="1"/>
  <c r="N59" i="1"/>
  <c r="M59" i="1"/>
  <c r="L59" i="1"/>
  <c r="L58" i="1"/>
  <c r="J59" i="1"/>
  <c r="I59" i="1"/>
  <c r="H59" i="1"/>
  <c r="BH58" i="1"/>
  <c r="BG58" i="1"/>
  <c r="BE58" i="1"/>
  <c r="BB58" i="1"/>
  <c r="BA58" i="1"/>
  <c r="AZ58" i="1"/>
  <c r="AY58" i="1"/>
  <c r="AV58" i="1"/>
  <c r="AU58" i="1"/>
  <c r="AT58" i="1"/>
  <c r="AS58" i="1"/>
  <c r="AP58" i="1"/>
  <c r="AO58" i="1"/>
  <c r="AM58" i="1"/>
  <c r="AI58" i="1"/>
  <c r="AH58" i="1"/>
  <c r="AG58" i="1"/>
  <c r="AC58" i="1"/>
  <c r="AB58" i="1"/>
  <c r="AA58" i="1"/>
  <c r="V58" i="1"/>
  <c r="U58" i="1"/>
  <c r="R58" i="1"/>
  <c r="O58" i="1"/>
  <c r="N58" i="1"/>
  <c r="M58" i="1"/>
  <c r="J58" i="1"/>
  <c r="I58" i="1"/>
  <c r="H58" i="1"/>
  <c r="W57" i="1"/>
  <c r="W55" i="1"/>
  <c r="V57" i="1"/>
  <c r="Q57" i="1"/>
  <c r="Q55" i="1"/>
  <c r="E57" i="1"/>
  <c r="D56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S55" i="1"/>
  <c r="AR55" i="1"/>
  <c r="AQ55" i="1"/>
  <c r="AP55" i="1"/>
  <c r="AO55" i="1"/>
  <c r="AN55" i="1"/>
  <c r="AM55" i="1"/>
  <c r="AM48" i="1"/>
  <c r="AL55" i="1"/>
  <c r="AJ55" i="1"/>
  <c r="AI55" i="1"/>
  <c r="AH55" i="1"/>
  <c r="AG55" i="1"/>
  <c r="AF55" i="1"/>
  <c r="AE55" i="1"/>
  <c r="AE48" i="1"/>
  <c r="AE47" i="1"/>
  <c r="AD55" i="1"/>
  <c r="AC55" i="1"/>
  <c r="AB55" i="1"/>
  <c r="AA55" i="1"/>
  <c r="Z55" i="1"/>
  <c r="Y55" i="1"/>
  <c r="Y48" i="1"/>
  <c r="Y47" i="1"/>
  <c r="X55" i="1"/>
  <c r="V55" i="1"/>
  <c r="U55" i="1"/>
  <c r="T55" i="1"/>
  <c r="S55" i="1"/>
  <c r="R55" i="1"/>
  <c r="P55" i="1"/>
  <c r="O55" i="1"/>
  <c r="M55" i="1"/>
  <c r="M48" i="1"/>
  <c r="M47" i="1"/>
  <c r="L55" i="1"/>
  <c r="K55" i="1"/>
  <c r="J55" i="1"/>
  <c r="I55" i="1"/>
  <c r="H55" i="1"/>
  <c r="G55" i="1"/>
  <c r="F55" i="1"/>
  <c r="D54" i="1"/>
  <c r="D53" i="1"/>
  <c r="BH52" i="1"/>
  <c r="BH48" i="1"/>
  <c r="BH47" i="1"/>
  <c r="BG52" i="1"/>
  <c r="BF52" i="1"/>
  <c r="BF48" i="1"/>
  <c r="BE52" i="1"/>
  <c r="BD52" i="1"/>
  <c r="BD48" i="1"/>
  <c r="BD47" i="1"/>
  <c r="BC52" i="1"/>
  <c r="BC48" i="1"/>
  <c r="BC47" i="1"/>
  <c r="BB52" i="1"/>
  <c r="BB48" i="1"/>
  <c r="BB47" i="1"/>
  <c r="BA52" i="1"/>
  <c r="BA48" i="1"/>
  <c r="BA47" i="1"/>
  <c r="AZ52" i="1"/>
  <c r="AZ48" i="1"/>
  <c r="AZ47" i="1"/>
  <c r="AY52" i="1"/>
  <c r="AX52" i="1"/>
  <c r="AW52" i="1"/>
  <c r="AV52" i="1"/>
  <c r="AV48" i="1"/>
  <c r="AV47" i="1"/>
  <c r="AU52" i="1"/>
  <c r="AU48" i="1"/>
  <c r="AU47" i="1"/>
  <c r="AS52" i="1"/>
  <c r="AR52" i="1"/>
  <c r="AQ52" i="1"/>
  <c r="AP52" i="1"/>
  <c r="AO52" i="1"/>
  <c r="AO48" i="1"/>
  <c r="AN52" i="1"/>
  <c r="AN48" i="1"/>
  <c r="AN47" i="1"/>
  <c r="AM52" i="1"/>
  <c r="AL52" i="1"/>
  <c r="AJ52" i="1"/>
  <c r="AJ48" i="1"/>
  <c r="AJ47" i="1"/>
  <c r="AI52" i="1"/>
  <c r="AI48" i="1"/>
  <c r="AH52" i="1"/>
  <c r="AH48" i="1"/>
  <c r="AH47" i="1"/>
  <c r="AG52" i="1"/>
  <c r="AG48" i="1"/>
  <c r="AG47" i="1"/>
  <c r="AG18" i="1"/>
  <c r="AG17" i="1"/>
  <c r="AF52" i="1"/>
  <c r="AE52" i="1"/>
  <c r="AD52" i="1"/>
  <c r="AC52" i="1"/>
  <c r="AC48" i="1"/>
  <c r="AC47" i="1"/>
  <c r="AB52" i="1"/>
  <c r="AB48" i="1"/>
  <c r="AB47" i="1"/>
  <c r="AA52" i="1"/>
  <c r="Z52" i="1"/>
  <c r="Y52" i="1"/>
  <c r="W52" i="1"/>
  <c r="W48" i="1"/>
  <c r="V52" i="1"/>
  <c r="U52" i="1"/>
  <c r="T52" i="1"/>
  <c r="T48" i="1"/>
  <c r="T47" i="1"/>
  <c r="S52" i="1"/>
  <c r="R52" i="1"/>
  <c r="Q52" i="1"/>
  <c r="Q48" i="1"/>
  <c r="Q47" i="1"/>
  <c r="Q18" i="1"/>
  <c r="Q17" i="1"/>
  <c r="P52" i="1"/>
  <c r="O52" i="1"/>
  <c r="N52" i="1"/>
  <c r="N48" i="1"/>
  <c r="N47" i="1"/>
  <c r="M52" i="1"/>
  <c r="L52" i="1"/>
  <c r="K52" i="1"/>
  <c r="K48" i="1"/>
  <c r="J52" i="1"/>
  <c r="J48" i="1"/>
  <c r="I52" i="1"/>
  <c r="I48" i="1"/>
  <c r="I47" i="1"/>
  <c r="H52" i="1"/>
  <c r="G52" i="1"/>
  <c r="F52" i="1"/>
  <c r="E52" i="1"/>
  <c r="U51" i="1"/>
  <c r="U49" i="1"/>
  <c r="U48" i="1"/>
  <c r="D51" i="1"/>
  <c r="D50" i="1"/>
  <c r="V49" i="1"/>
  <c r="I49" i="1"/>
  <c r="E49" i="1"/>
  <c r="D49" i="1"/>
  <c r="BE48" i="1"/>
  <c r="AY48" i="1"/>
  <c r="AY47" i="1"/>
  <c r="AX48" i="1"/>
  <c r="AX47" i="1"/>
  <c r="AW48" i="1"/>
  <c r="AW47" i="1"/>
  <c r="AT48" i="1"/>
  <c r="AS48" i="1"/>
  <c r="AR48" i="1"/>
  <c r="AR47" i="1"/>
  <c r="AQ48" i="1"/>
  <c r="AQ47" i="1"/>
  <c r="AP48" i="1"/>
  <c r="AP47" i="1"/>
  <c r="AL48" i="1"/>
  <c r="AL47" i="1"/>
  <c r="AK48" i="1"/>
  <c r="AK47" i="1"/>
  <c r="AF48" i="1"/>
  <c r="AF47" i="1"/>
  <c r="AD48" i="1"/>
  <c r="AA48" i="1"/>
  <c r="AA47" i="1"/>
  <c r="Z48" i="1"/>
  <c r="Z47" i="1"/>
  <c r="X48" i="1"/>
  <c r="X47" i="1"/>
  <c r="S48" i="1"/>
  <c r="S47" i="1"/>
  <c r="R48" i="1"/>
  <c r="R47" i="1"/>
  <c r="L48" i="1"/>
  <c r="G48" i="1"/>
  <c r="G47" i="1"/>
  <c r="F48" i="1"/>
  <c r="F47" i="1"/>
  <c r="BG47" i="1"/>
  <c r="BF47" i="1"/>
  <c r="BE47" i="1"/>
  <c r="AT47" i="1"/>
  <c r="AS47" i="1"/>
  <c r="AO47" i="1"/>
  <c r="AM47" i="1"/>
  <c r="AI47" i="1"/>
  <c r="AD47" i="1"/>
  <c r="W47" i="1"/>
  <c r="U47" i="1"/>
  <c r="L47" i="1"/>
  <c r="K47" i="1"/>
  <c r="J47" i="1"/>
  <c r="D46" i="1"/>
  <c r="BH45" i="1"/>
  <c r="BG45" i="1"/>
  <c r="BF45" i="1"/>
  <c r="BE45" i="1"/>
  <c r="BD45" i="1"/>
  <c r="BD44" i="1"/>
  <c r="BC45" i="1"/>
  <c r="BC44" i="1"/>
  <c r="BB45" i="1"/>
  <c r="BA45" i="1"/>
  <c r="AZ45" i="1"/>
  <c r="AY45" i="1"/>
  <c r="AY44" i="1"/>
  <c r="AX45" i="1"/>
  <c r="AX44" i="1"/>
  <c r="AW45" i="1"/>
  <c r="AW44" i="1"/>
  <c r="AV45" i="1"/>
  <c r="AU45" i="1"/>
  <c r="AT45" i="1"/>
  <c r="AS45" i="1"/>
  <c r="AR45" i="1"/>
  <c r="AR44" i="1"/>
  <c r="AQ45" i="1"/>
  <c r="AQ44" i="1"/>
  <c r="AP45" i="1"/>
  <c r="AO45" i="1"/>
  <c r="AN45" i="1"/>
  <c r="AM45" i="1"/>
  <c r="AL45" i="1"/>
  <c r="AL44" i="1"/>
  <c r="AK45" i="1"/>
  <c r="AK44" i="1"/>
  <c r="AJ45" i="1"/>
  <c r="AI45" i="1"/>
  <c r="AH45" i="1"/>
  <c r="AG45" i="1"/>
  <c r="AG44" i="1"/>
  <c r="AF45" i="1"/>
  <c r="AF44" i="1"/>
  <c r="AE45" i="1"/>
  <c r="AE44" i="1"/>
  <c r="AD45" i="1"/>
  <c r="AC45" i="1"/>
  <c r="AB45" i="1"/>
  <c r="AA45" i="1"/>
  <c r="Z45" i="1"/>
  <c r="Z44" i="1"/>
  <c r="Y45" i="1"/>
  <c r="Y44" i="1"/>
  <c r="W45" i="1"/>
  <c r="V45" i="1"/>
  <c r="U45" i="1"/>
  <c r="T45" i="1"/>
  <c r="T44" i="1"/>
  <c r="S45" i="1"/>
  <c r="S44" i="1"/>
  <c r="R45" i="1"/>
  <c r="R44" i="1"/>
  <c r="Q45" i="1"/>
  <c r="P45" i="1"/>
  <c r="O45" i="1"/>
  <c r="N45" i="1"/>
  <c r="N44" i="1"/>
  <c r="M45" i="1"/>
  <c r="M44" i="1"/>
  <c r="L45" i="1"/>
  <c r="K45" i="1"/>
  <c r="J45" i="1"/>
  <c r="I45" i="1"/>
  <c r="H45" i="1"/>
  <c r="H44" i="1"/>
  <c r="G45" i="1"/>
  <c r="G44" i="1"/>
  <c r="F45" i="1"/>
  <c r="E45" i="1"/>
  <c r="D45" i="1"/>
  <c r="BH44" i="1"/>
  <c r="BG44" i="1"/>
  <c r="BF44" i="1"/>
  <c r="BE44" i="1"/>
  <c r="BB44" i="1"/>
  <c r="BA44" i="1"/>
  <c r="AZ44" i="1"/>
  <c r="AV44" i="1"/>
  <c r="AU44" i="1"/>
  <c r="AT44" i="1"/>
  <c r="AS44" i="1"/>
  <c r="AP44" i="1"/>
  <c r="AO44" i="1"/>
  <c r="AN44" i="1"/>
  <c r="AM44" i="1"/>
  <c r="AJ44" i="1"/>
  <c r="AI44" i="1"/>
  <c r="AH44" i="1"/>
  <c r="AD44" i="1"/>
  <c r="AC44" i="1"/>
  <c r="AB44" i="1"/>
  <c r="AA44" i="1"/>
  <c r="X44" i="1"/>
  <c r="W44" i="1"/>
  <c r="V44" i="1"/>
  <c r="U44" i="1"/>
  <c r="Q44" i="1"/>
  <c r="P44" i="1"/>
  <c r="O44" i="1"/>
  <c r="L44" i="1"/>
  <c r="K44" i="1"/>
  <c r="J44" i="1"/>
  <c r="I44" i="1"/>
  <c r="F44" i="1"/>
  <c r="E44" i="1"/>
  <c r="D44" i="1"/>
  <c r="D43" i="1"/>
  <c r="BH42" i="1"/>
  <c r="BG42" i="1"/>
  <c r="BF42" i="1"/>
  <c r="BE42" i="1"/>
  <c r="BD42" i="1"/>
  <c r="BD41" i="1"/>
  <c r="BC42" i="1"/>
  <c r="BB42" i="1"/>
  <c r="BA42" i="1"/>
  <c r="AZ42" i="1"/>
  <c r="AY42" i="1"/>
  <c r="AX42" i="1"/>
  <c r="AX41" i="1"/>
  <c r="AW42" i="1"/>
  <c r="AV42" i="1"/>
  <c r="AU42" i="1"/>
  <c r="AT42" i="1"/>
  <c r="AS42" i="1"/>
  <c r="AR42" i="1"/>
  <c r="AR41" i="1"/>
  <c r="AQ42" i="1"/>
  <c r="AP42" i="1"/>
  <c r="AO42" i="1"/>
  <c r="AN42" i="1"/>
  <c r="AM42" i="1"/>
  <c r="AL42" i="1"/>
  <c r="AL41" i="1"/>
  <c r="AK42" i="1"/>
  <c r="AJ42" i="1"/>
  <c r="AI42" i="1"/>
  <c r="AH42" i="1"/>
  <c r="AG42" i="1"/>
  <c r="AF42" i="1"/>
  <c r="AF41" i="1"/>
  <c r="AE42" i="1"/>
  <c r="AD42" i="1"/>
  <c r="AC42" i="1"/>
  <c r="AB42" i="1"/>
  <c r="AA42" i="1"/>
  <c r="Z42" i="1"/>
  <c r="Z41" i="1"/>
  <c r="Y42" i="1"/>
  <c r="V42" i="1"/>
  <c r="U42" i="1"/>
  <c r="T42" i="1"/>
  <c r="S42" i="1"/>
  <c r="R42" i="1"/>
  <c r="R41" i="1"/>
  <c r="P42" i="1"/>
  <c r="O42" i="1"/>
  <c r="N42" i="1"/>
  <c r="M42" i="1"/>
  <c r="L42" i="1"/>
  <c r="L41" i="1"/>
  <c r="K42" i="1"/>
  <c r="K41" i="1"/>
  <c r="J42" i="1"/>
  <c r="I42" i="1"/>
  <c r="H42" i="1"/>
  <c r="G42" i="1"/>
  <c r="F42" i="1"/>
  <c r="F41" i="1"/>
  <c r="E42" i="1"/>
  <c r="BH41" i="1"/>
  <c r="BG41" i="1"/>
  <c r="BF41" i="1"/>
  <c r="BE41" i="1"/>
  <c r="BC41" i="1"/>
  <c r="BB41" i="1"/>
  <c r="BA41" i="1"/>
  <c r="AZ41" i="1"/>
  <c r="AY41" i="1"/>
  <c r="AW41" i="1"/>
  <c r="AV41" i="1"/>
  <c r="AU41" i="1"/>
  <c r="AT41" i="1"/>
  <c r="AS41" i="1"/>
  <c r="AQ41" i="1"/>
  <c r="AP41" i="1"/>
  <c r="AO41" i="1"/>
  <c r="AN41" i="1"/>
  <c r="AM41" i="1"/>
  <c r="AK41" i="1"/>
  <c r="AJ41" i="1"/>
  <c r="AI41" i="1"/>
  <c r="AH41" i="1"/>
  <c r="AG41" i="1"/>
  <c r="AE41" i="1"/>
  <c r="AD41" i="1"/>
  <c r="AC41" i="1"/>
  <c r="AB41" i="1"/>
  <c r="AA41" i="1"/>
  <c r="Y41" i="1"/>
  <c r="X41" i="1"/>
  <c r="W41" i="1"/>
  <c r="V41" i="1"/>
  <c r="U41" i="1"/>
  <c r="T41" i="1"/>
  <c r="S41" i="1"/>
  <c r="Q41" i="1"/>
  <c r="P41" i="1"/>
  <c r="O41" i="1"/>
  <c r="N41" i="1"/>
  <c r="M41" i="1"/>
  <c r="J41" i="1"/>
  <c r="I41" i="1"/>
  <c r="H41" i="1"/>
  <c r="G41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I40" i="1"/>
  <c r="V40" i="1"/>
  <c r="O40" i="1"/>
  <c r="M40" i="1"/>
  <c r="J40" i="1"/>
  <c r="I40" i="1"/>
  <c r="D39" i="1"/>
  <c r="AJ38" i="1"/>
  <c r="AJ34" i="1"/>
  <c r="AH38" i="1"/>
  <c r="AG38" i="1"/>
  <c r="AF38" i="1"/>
  <c r="AE38" i="1"/>
  <c r="AD38" i="1"/>
  <c r="AD34" i="1"/>
  <c r="AC38" i="1"/>
  <c r="AB38" i="1"/>
  <c r="AA38" i="1"/>
  <c r="Z38" i="1"/>
  <c r="W38" i="1"/>
  <c r="W34" i="1"/>
  <c r="U38" i="1"/>
  <c r="U33" i="1"/>
  <c r="T38" i="1"/>
  <c r="S38" i="1"/>
  <c r="S34" i="1"/>
  <c r="R38" i="1"/>
  <c r="Q38" i="1"/>
  <c r="P38" i="1"/>
  <c r="P33" i="1"/>
  <c r="N38" i="1"/>
  <c r="N34" i="1"/>
  <c r="L38" i="1"/>
  <c r="L34" i="1"/>
  <c r="K38" i="1"/>
  <c r="H38" i="1"/>
  <c r="G38" i="1"/>
  <c r="F38" i="1"/>
  <c r="E38" i="1"/>
  <c r="E33" i="1"/>
  <c r="T37" i="1"/>
  <c r="S37" i="1"/>
  <c r="D36" i="1"/>
  <c r="D35" i="1"/>
  <c r="AU34" i="1"/>
  <c r="AT34" i="1"/>
  <c r="AS34" i="1"/>
  <c r="AR34" i="1"/>
  <c r="AQ34" i="1"/>
  <c r="AP34" i="1"/>
  <c r="AO34" i="1"/>
  <c r="AN34" i="1"/>
  <c r="AI34" i="1"/>
  <c r="AG34" i="1"/>
  <c r="AF34" i="1"/>
  <c r="AE34" i="1"/>
  <c r="AA34" i="1"/>
  <c r="Z34" i="1"/>
  <c r="Y34" i="1"/>
  <c r="V34" i="1"/>
  <c r="Q34" i="1"/>
  <c r="P34" i="1"/>
  <c r="O34" i="1"/>
  <c r="M34" i="1"/>
  <c r="J34" i="1"/>
  <c r="I34" i="1"/>
  <c r="H34" i="1"/>
  <c r="G34" i="1"/>
  <c r="F34" i="1"/>
  <c r="E34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J33" i="1"/>
  <c r="AI33" i="1"/>
  <c r="AG33" i="1"/>
  <c r="AF33" i="1"/>
  <c r="AE33" i="1"/>
  <c r="AD33" i="1"/>
  <c r="AA33" i="1"/>
  <c r="Z33" i="1"/>
  <c r="Y33" i="1"/>
  <c r="W33" i="1"/>
  <c r="V33" i="1"/>
  <c r="R33" i="1"/>
  <c r="Q33" i="1"/>
  <c r="O33" i="1"/>
  <c r="N33" i="1"/>
  <c r="M33" i="1"/>
  <c r="L33" i="1"/>
  <c r="J33" i="1"/>
  <c r="I33" i="1"/>
  <c r="H33" i="1"/>
  <c r="G33" i="1"/>
  <c r="F33" i="1"/>
  <c r="Z32" i="1"/>
  <c r="H32" i="1"/>
  <c r="G32" i="1"/>
  <c r="G20" i="1"/>
  <c r="G19" i="1"/>
  <c r="D32" i="1"/>
  <c r="D31" i="1"/>
  <c r="AI30" i="1"/>
  <c r="AH30" i="1"/>
  <c r="AG30" i="1"/>
  <c r="D30" i="1"/>
  <c r="D29" i="1"/>
  <c r="BH28" i="1"/>
  <c r="BH20" i="1"/>
  <c r="BH19" i="1"/>
  <c r="BG28" i="1"/>
  <c r="BF28" i="1"/>
  <c r="BE28" i="1"/>
  <c r="BD28" i="1"/>
  <c r="BC28" i="1"/>
  <c r="BC20" i="1"/>
  <c r="BB28" i="1"/>
  <c r="BB20" i="1"/>
  <c r="BA28" i="1"/>
  <c r="AZ28" i="1"/>
  <c r="AY28" i="1"/>
  <c r="AX28" i="1"/>
  <c r="AW28" i="1"/>
  <c r="AW20" i="1"/>
  <c r="AW19" i="1"/>
  <c r="AW18" i="1"/>
  <c r="AW17" i="1"/>
  <c r="AV28" i="1"/>
  <c r="AV20" i="1"/>
  <c r="AV19" i="1"/>
  <c r="AV18" i="1"/>
  <c r="AV17" i="1"/>
  <c r="AU28" i="1"/>
  <c r="AT28" i="1"/>
  <c r="AS28" i="1"/>
  <c r="AR28" i="1"/>
  <c r="AR20" i="1"/>
  <c r="AR19" i="1"/>
  <c r="AQ28" i="1"/>
  <c r="AQ20" i="1"/>
  <c r="AQ19" i="1"/>
  <c r="AQ18" i="1"/>
  <c r="AQ17" i="1"/>
  <c r="AP28" i="1"/>
  <c r="AP20" i="1"/>
  <c r="AP19" i="1"/>
  <c r="AP18" i="1"/>
  <c r="AP17" i="1"/>
  <c r="AO28" i="1"/>
  <c r="AN28" i="1"/>
  <c r="AM28" i="1"/>
  <c r="AL28" i="1"/>
  <c r="AL20" i="1"/>
  <c r="AL19" i="1"/>
  <c r="AK28" i="1"/>
  <c r="AK20" i="1"/>
  <c r="AK19" i="1"/>
  <c r="AJ28" i="1"/>
  <c r="AI28" i="1"/>
  <c r="AH28" i="1"/>
  <c r="AG28" i="1"/>
  <c r="AF28" i="1"/>
  <c r="AE28" i="1"/>
  <c r="AE20" i="1"/>
  <c r="AE19" i="1"/>
  <c r="AD28" i="1"/>
  <c r="AD20" i="1"/>
  <c r="AD19" i="1"/>
  <c r="AD18" i="1"/>
  <c r="AD17" i="1"/>
  <c r="AC28" i="1"/>
  <c r="AB28" i="1"/>
  <c r="AA28" i="1"/>
  <c r="Z28" i="1"/>
  <c r="Y28" i="1"/>
  <c r="V28" i="1"/>
  <c r="V20" i="1"/>
  <c r="V19" i="1"/>
  <c r="U28" i="1"/>
  <c r="T28" i="1"/>
  <c r="S28" i="1"/>
  <c r="R28" i="1"/>
  <c r="P28" i="1"/>
  <c r="P20" i="1"/>
  <c r="P19" i="1"/>
  <c r="O28" i="1"/>
  <c r="O20" i="1"/>
  <c r="O19" i="1"/>
  <c r="N28" i="1"/>
  <c r="M28" i="1"/>
  <c r="L28" i="1"/>
  <c r="K28" i="1"/>
  <c r="J28" i="1"/>
  <c r="J20" i="1"/>
  <c r="I28" i="1"/>
  <c r="H28" i="1"/>
  <c r="G28" i="1"/>
  <c r="F28" i="1"/>
  <c r="E28" i="1"/>
  <c r="AJ27" i="1"/>
  <c r="D26" i="1"/>
  <c r="D24" i="1"/>
  <c r="AF23" i="1"/>
  <c r="AE23" i="1"/>
  <c r="AD23" i="1"/>
  <c r="AC23" i="1"/>
  <c r="AB23" i="1"/>
  <c r="AA23" i="1"/>
  <c r="D23" i="1"/>
  <c r="D22" i="1"/>
  <c r="BH21" i="1"/>
  <c r="BG21" i="1"/>
  <c r="BF21" i="1"/>
  <c r="BE21" i="1"/>
  <c r="BE20" i="1"/>
  <c r="BE19" i="1"/>
  <c r="BD21" i="1"/>
  <c r="BC21" i="1"/>
  <c r="BB21" i="1"/>
  <c r="BA21" i="1"/>
  <c r="BA20" i="1"/>
  <c r="BA19" i="1"/>
  <c r="AZ21" i="1"/>
  <c r="AY21" i="1"/>
  <c r="AX21" i="1"/>
  <c r="AW21" i="1"/>
  <c r="AV21" i="1"/>
  <c r="AU21" i="1"/>
  <c r="AT21" i="1"/>
  <c r="AS21" i="1"/>
  <c r="AS20" i="1"/>
  <c r="AS19" i="1"/>
  <c r="AS18" i="1"/>
  <c r="AR21" i="1"/>
  <c r="AQ21" i="1"/>
  <c r="AP21" i="1"/>
  <c r="AO21" i="1"/>
  <c r="AN21" i="1"/>
  <c r="AM21" i="1"/>
  <c r="AM20" i="1"/>
  <c r="AL21" i="1"/>
  <c r="AK21" i="1"/>
  <c r="AJ21" i="1"/>
  <c r="AI21" i="1"/>
  <c r="AH21" i="1"/>
  <c r="AG21" i="1"/>
  <c r="AG20" i="1"/>
  <c r="AF21" i="1"/>
  <c r="AE21" i="1"/>
  <c r="AD21" i="1"/>
  <c r="AC21" i="1"/>
  <c r="AB21" i="1"/>
  <c r="AA21" i="1"/>
  <c r="AA20" i="1"/>
  <c r="Z21" i="1"/>
  <c r="Y21" i="1"/>
  <c r="V21" i="1"/>
  <c r="U21" i="1"/>
  <c r="T21" i="1"/>
  <c r="S21" i="1"/>
  <c r="R21" i="1"/>
  <c r="P21" i="1"/>
  <c r="O21" i="1"/>
  <c r="N21" i="1"/>
  <c r="N20" i="1"/>
  <c r="M21" i="1"/>
  <c r="L21" i="1"/>
  <c r="K21" i="1"/>
  <c r="J21" i="1"/>
  <c r="I21" i="1"/>
  <c r="H21" i="1"/>
  <c r="H20" i="1"/>
  <c r="H19" i="1"/>
  <c r="G21" i="1"/>
  <c r="F21" i="1"/>
  <c r="E21" i="1"/>
  <c r="D21" i="1"/>
  <c r="BG20" i="1"/>
  <c r="BG19" i="1"/>
  <c r="BG18" i="1"/>
  <c r="BG17" i="1"/>
  <c r="BF20" i="1"/>
  <c r="BF19" i="1"/>
  <c r="BF18" i="1"/>
  <c r="BF17" i="1"/>
  <c r="AZ20" i="1"/>
  <c r="AZ19" i="1"/>
  <c r="AZ18" i="1"/>
  <c r="AY20" i="1"/>
  <c r="AY19" i="1"/>
  <c r="AX20" i="1"/>
  <c r="AX19" i="1"/>
  <c r="AU20" i="1"/>
  <c r="AU19" i="1"/>
  <c r="AT20" i="1"/>
  <c r="AO20" i="1"/>
  <c r="AO19" i="1"/>
  <c r="AO18" i="1"/>
  <c r="AO17" i="1"/>
  <c r="AN20" i="1"/>
  <c r="AN19" i="1"/>
  <c r="AN18" i="1"/>
  <c r="AN17" i="1"/>
  <c r="AI20" i="1"/>
  <c r="AI19" i="1"/>
  <c r="AI18" i="1"/>
  <c r="AI17" i="1"/>
  <c r="AH20" i="1"/>
  <c r="AH19" i="1"/>
  <c r="AF20" i="1"/>
  <c r="AC20" i="1"/>
  <c r="AC19" i="1"/>
  <c r="AB20" i="1"/>
  <c r="AB19" i="1"/>
  <c r="Z20" i="1"/>
  <c r="Y20" i="1"/>
  <c r="Y19" i="1"/>
  <c r="Y18" i="1"/>
  <c r="Y17" i="1"/>
  <c r="W20" i="1"/>
  <c r="W19" i="1"/>
  <c r="U20" i="1"/>
  <c r="T20" i="1"/>
  <c r="S20" i="1"/>
  <c r="R20" i="1"/>
  <c r="R19" i="1"/>
  <c r="R18" i="1"/>
  <c r="R17" i="1"/>
  <c r="Q20" i="1"/>
  <c r="Q19" i="1"/>
  <c r="M20" i="1"/>
  <c r="L20" i="1"/>
  <c r="K20" i="1"/>
  <c r="K19" i="1"/>
  <c r="F20" i="1"/>
  <c r="E20" i="1"/>
  <c r="E19" i="1"/>
  <c r="BC19" i="1"/>
  <c r="BC18" i="1"/>
  <c r="BC17" i="1"/>
  <c r="BB19" i="1"/>
  <c r="BB18" i="1"/>
  <c r="BB17" i="1"/>
  <c r="AT19" i="1"/>
  <c r="AM19" i="1"/>
  <c r="AG19" i="1"/>
  <c r="AF19" i="1"/>
  <c r="AA19" i="1"/>
  <c r="Z19" i="1"/>
  <c r="X19" i="1"/>
  <c r="U19" i="1"/>
  <c r="T19" i="1"/>
  <c r="S19" i="1"/>
  <c r="N19" i="1"/>
  <c r="M19" i="1"/>
  <c r="L19" i="1"/>
  <c r="L18" i="1"/>
  <c r="L17" i="1"/>
  <c r="J19" i="1"/>
  <c r="J18" i="1"/>
  <c r="J17" i="1"/>
  <c r="F19" i="1"/>
  <c r="BH18" i="1"/>
  <c r="AT18" i="1"/>
  <c r="AT17" i="1"/>
  <c r="AM18" i="1"/>
  <c r="AM17" i="1"/>
  <c r="AE18" i="1"/>
  <c r="AE17" i="1"/>
  <c r="X18" i="1"/>
  <c r="X17" i="1"/>
  <c r="W18" i="1"/>
  <c r="W17" i="1"/>
  <c r="BH17" i="1"/>
  <c r="AZ17" i="1"/>
  <c r="AS17" i="1"/>
  <c r="BG16" i="1"/>
  <c r="BA16" i="1"/>
  <c r="AS16" i="1"/>
  <c r="AK16" i="1"/>
  <c r="AD16" i="1"/>
  <c r="U16" i="1"/>
  <c r="N16" i="1"/>
  <c r="F16" i="1"/>
  <c r="D15" i="1"/>
  <c r="D14" i="1"/>
  <c r="K13" i="1"/>
  <c r="J13" i="1"/>
  <c r="D13" i="1"/>
  <c r="BH12" i="1"/>
  <c r="BH16" i="1"/>
  <c r="BG12" i="1"/>
  <c r="BF12" i="1"/>
  <c r="BE12" i="1"/>
  <c r="BD12" i="1"/>
  <c r="BC12" i="1"/>
  <c r="BC16" i="1"/>
  <c r="BB12" i="1"/>
  <c r="BB16" i="1"/>
  <c r="BA12" i="1"/>
  <c r="AZ12" i="1"/>
  <c r="AY12" i="1"/>
  <c r="AX12" i="1"/>
  <c r="AW12" i="1"/>
  <c r="AV12" i="1"/>
  <c r="AU12" i="1"/>
  <c r="AT12" i="1"/>
  <c r="AS12" i="1"/>
  <c r="AR12" i="1"/>
  <c r="AQ12" i="1"/>
  <c r="AQ16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E16" i="1"/>
  <c r="AD12" i="1"/>
  <c r="AC12" i="1"/>
  <c r="AB12" i="1"/>
  <c r="AA12" i="1"/>
  <c r="Z12" i="1"/>
  <c r="Y12" i="1"/>
  <c r="Y16" i="1"/>
  <c r="V12" i="1"/>
  <c r="V16" i="1"/>
  <c r="U12" i="1"/>
  <c r="T12" i="1"/>
  <c r="S12" i="1"/>
  <c r="R12" i="1"/>
  <c r="P12" i="1"/>
  <c r="P16" i="1"/>
  <c r="O12" i="1"/>
  <c r="O16" i="1"/>
  <c r="N12" i="1"/>
  <c r="M12" i="1"/>
  <c r="L12" i="1"/>
  <c r="K12" i="1"/>
  <c r="J12" i="1"/>
  <c r="I12" i="1"/>
  <c r="H12" i="1"/>
  <c r="G12" i="1"/>
  <c r="F12" i="1"/>
  <c r="E12" i="1"/>
  <c r="D12" i="1"/>
  <c r="D11" i="1"/>
  <c r="D10" i="1"/>
  <c r="D9" i="1"/>
  <c r="BH8" i="1"/>
  <c r="BG8" i="1"/>
  <c r="BF8" i="1"/>
  <c r="BF16" i="1"/>
  <c r="BE8" i="1"/>
  <c r="BE16" i="1"/>
  <c r="BD8" i="1"/>
  <c r="BC8" i="1"/>
  <c r="BB8" i="1"/>
  <c r="BA8" i="1"/>
  <c r="AZ8" i="1"/>
  <c r="AZ16" i="1"/>
  <c r="AY8" i="1"/>
  <c r="AY16" i="1"/>
  <c r="AX8" i="1"/>
  <c r="AW8" i="1"/>
  <c r="AW16" i="1"/>
  <c r="AV8" i="1"/>
  <c r="AV16" i="1"/>
  <c r="AU8" i="1"/>
  <c r="AU16" i="1"/>
  <c r="AT8" i="1"/>
  <c r="AT16" i="1"/>
  <c r="AS8" i="1"/>
  <c r="AR8" i="1"/>
  <c r="AQ8" i="1"/>
  <c r="AP8" i="1"/>
  <c r="AP16" i="1"/>
  <c r="AO8" i="1"/>
  <c r="AO16" i="1"/>
  <c r="AN8" i="1"/>
  <c r="AN16" i="1"/>
  <c r="AM8" i="1"/>
  <c r="AM16" i="1"/>
  <c r="AL8" i="1"/>
  <c r="AK8" i="1"/>
  <c r="AJ8" i="1"/>
  <c r="AJ16" i="1"/>
  <c r="AI8" i="1"/>
  <c r="AI16" i="1"/>
  <c r="AH8" i="1"/>
  <c r="AH16" i="1"/>
  <c r="AG8" i="1"/>
  <c r="AG16" i="1"/>
  <c r="AF8" i="1"/>
  <c r="AE8" i="1"/>
  <c r="AD8" i="1"/>
  <c r="AC8" i="1"/>
  <c r="AC16" i="1"/>
  <c r="AB8" i="1"/>
  <c r="AB16" i="1"/>
  <c r="AA8" i="1"/>
  <c r="AA16" i="1"/>
  <c r="Z8" i="1"/>
  <c r="Y8" i="1"/>
  <c r="V8" i="1"/>
  <c r="U8" i="1"/>
  <c r="T8" i="1"/>
  <c r="T16" i="1"/>
  <c r="S8" i="1"/>
  <c r="S16" i="1"/>
  <c r="R8" i="1"/>
  <c r="P8" i="1"/>
  <c r="O8" i="1"/>
  <c r="N8" i="1"/>
  <c r="M8" i="1"/>
  <c r="M16" i="1"/>
  <c r="L8" i="1"/>
  <c r="L16" i="1"/>
  <c r="K8" i="1"/>
  <c r="J8" i="1"/>
  <c r="J16" i="1"/>
  <c r="I8" i="1"/>
  <c r="I16" i="1"/>
  <c r="H8" i="1"/>
  <c r="H16" i="1"/>
  <c r="G8" i="1"/>
  <c r="G16" i="1"/>
  <c r="F8" i="1"/>
  <c r="E8" i="1"/>
  <c r="D8" i="1"/>
  <c r="BA18" i="1"/>
  <c r="BA17" i="1"/>
  <c r="H48" i="1"/>
  <c r="H47" i="1"/>
  <c r="D52" i="1"/>
  <c r="AL18" i="1"/>
  <c r="AL17" i="1"/>
  <c r="G18" i="1"/>
  <c r="G17" i="1"/>
  <c r="K33" i="1"/>
  <c r="D33" i="1"/>
  <c r="D38" i="1"/>
  <c r="K34" i="1"/>
  <c r="D34" i="1"/>
  <c r="AB33" i="1"/>
  <c r="AB34" i="1"/>
  <c r="AH33" i="1"/>
  <c r="AH34" i="1"/>
  <c r="O48" i="1"/>
  <c r="O47" i="1"/>
  <c r="AL75" i="1"/>
  <c r="AR75" i="1"/>
  <c r="AY75" i="1"/>
  <c r="BE75" i="1"/>
  <c r="K18" i="1"/>
  <c r="K17" i="1"/>
  <c r="AA18" i="1"/>
  <c r="AA17" i="1"/>
  <c r="D37" i="1"/>
  <c r="T33" i="1"/>
  <c r="T34" i="1"/>
  <c r="AF18" i="1"/>
  <c r="AF17" i="1"/>
  <c r="D27" i="1"/>
  <c r="AJ25" i="1"/>
  <c r="D25" i="1"/>
  <c r="E76" i="1"/>
  <c r="D77" i="1"/>
  <c r="AB18" i="1"/>
  <c r="AB17" i="1"/>
  <c r="AU18" i="1"/>
  <c r="AU17" i="1"/>
  <c r="S33" i="1"/>
  <c r="S18" i="1"/>
  <c r="S17" i="1"/>
  <c r="H18" i="1"/>
  <c r="H17" i="1"/>
  <c r="E41" i="1"/>
  <c r="D41" i="1"/>
  <c r="D42" i="1"/>
  <c r="F18" i="1"/>
  <c r="F17" i="1"/>
  <c r="AH18" i="1"/>
  <c r="AH17" i="1"/>
  <c r="AX18" i="1"/>
  <c r="AX17" i="1"/>
  <c r="D28" i="1"/>
  <c r="I20" i="1"/>
  <c r="U18" i="1"/>
  <c r="U17" i="1"/>
  <c r="E59" i="1"/>
  <c r="D60" i="1"/>
  <c r="BD20" i="1"/>
  <c r="BD19" i="1"/>
  <c r="BD18" i="1"/>
  <c r="BD17" i="1"/>
  <c r="P48" i="1"/>
  <c r="P47" i="1"/>
  <c r="P18" i="1"/>
  <c r="P17" i="1"/>
  <c r="V48" i="1"/>
  <c r="V47" i="1"/>
  <c r="V18" i="1"/>
  <c r="V17" i="1"/>
  <c r="AC33" i="1"/>
  <c r="AC18" i="1"/>
  <c r="AC17" i="1"/>
  <c r="AC34" i="1"/>
  <c r="T18" i="1"/>
  <c r="T17" i="1"/>
  <c r="N18" i="1"/>
  <c r="N17" i="1"/>
  <c r="E48" i="1"/>
  <c r="S65" i="1"/>
  <c r="S64" i="1"/>
  <c r="BE65" i="1"/>
  <c r="BE64" i="1"/>
  <c r="BE18" i="1"/>
  <c r="BE17" i="1"/>
  <c r="Z18" i="1"/>
  <c r="Z17" i="1"/>
  <c r="D57" i="1"/>
  <c r="E55" i="1"/>
  <c r="D55" i="1"/>
  <c r="E16" i="1"/>
  <c r="K16" i="1"/>
  <c r="R16" i="1"/>
  <c r="Z16" i="1"/>
  <c r="AF16" i="1"/>
  <c r="AL16" i="1"/>
  <c r="AR16" i="1"/>
  <c r="AX16" i="1"/>
  <c r="BD16" i="1"/>
  <c r="D40" i="1"/>
  <c r="D62" i="1"/>
  <c r="D68" i="1"/>
  <c r="AK65" i="1"/>
  <c r="AK64" i="1"/>
  <c r="AK18" i="1"/>
  <c r="AK17" i="1"/>
  <c r="AY65" i="1"/>
  <c r="AY64" i="1"/>
  <c r="AY18" i="1"/>
  <c r="AY17" i="1"/>
  <c r="E72" i="1"/>
  <c r="D72" i="1"/>
  <c r="D74" i="1"/>
  <c r="D66" i="1"/>
  <c r="AR65" i="1"/>
  <c r="AR64" i="1"/>
  <c r="AR18" i="1"/>
  <c r="AR17" i="1"/>
  <c r="BD65" i="1"/>
  <c r="BD64" i="1"/>
  <c r="D71" i="1"/>
  <c r="O69" i="1"/>
  <c r="Z75" i="1"/>
  <c r="AF75" i="1"/>
  <c r="R75" i="1"/>
  <c r="M65" i="1"/>
  <c r="M64" i="1"/>
  <c r="M18" i="1"/>
  <c r="M17" i="1"/>
  <c r="AL65" i="1"/>
  <c r="AL64" i="1"/>
  <c r="K75" i="1"/>
  <c r="S75" i="1"/>
  <c r="E58" i="1"/>
  <c r="D58" i="1"/>
  <c r="D59" i="1"/>
  <c r="E65" i="1"/>
  <c r="D16" i="1"/>
  <c r="D48" i="1"/>
  <c r="E47" i="1"/>
  <c r="AJ20" i="1"/>
  <c r="AJ19" i="1"/>
  <c r="AJ18" i="1"/>
  <c r="AJ17" i="1"/>
  <c r="O65" i="1"/>
  <c r="O64" i="1"/>
  <c r="O18" i="1"/>
  <c r="O17" i="1"/>
  <c r="D69" i="1"/>
  <c r="I19" i="1"/>
  <c r="D76" i="1"/>
  <c r="E75" i="1"/>
  <c r="D75" i="1"/>
  <c r="D47" i="1"/>
  <c r="E18" i="1"/>
  <c r="D20" i="1"/>
  <c r="I18" i="1"/>
  <c r="I17" i="1"/>
  <c r="D19" i="1"/>
  <c r="E64" i="1"/>
  <c r="D64" i="1"/>
  <c r="D65" i="1"/>
  <c r="E17" i="1"/>
  <c r="D17" i="1"/>
  <c r="D18" i="1"/>
</calcChain>
</file>

<file path=xl/sharedStrings.xml><?xml version="1.0" encoding="utf-8"?>
<sst xmlns="http://schemas.openxmlformats.org/spreadsheetml/2006/main" count="276" uniqueCount="193">
  <si>
    <t>BỘ LAO ĐỘNG - THƯƠNG BINH VÀ XÃ HỘI</t>
  </si>
  <si>
    <t>Đơn vị: Triệu đồng</t>
  </si>
  <si>
    <t xml:space="preserve">LOẠI </t>
  </si>
  <si>
    <t xml:space="preserve">MÃ SỐ/ KHOẢN  </t>
  </si>
  <si>
    <t>NỘI DUNG</t>
  </si>
  <si>
    <t>Tổng ngân sách năm 2022</t>
  </si>
  <si>
    <t>ĐƠN VỊ TRỰC THUỘC</t>
  </si>
  <si>
    <t>1.Văn phòng Bộ tại Hà Nội</t>
  </si>
  <si>
    <t>2. Văn phòng Bộ tại Tp. HCM</t>
  </si>
  <si>
    <t>3. Văn phòng Tổng cục Giáo dục nghề nghiệp</t>
  </si>
  <si>
    <t>4. Cục Kiểm định Chất lượng GDNN</t>
  </si>
  <si>
    <t>5. Văn phòng Cục Việc làm</t>
  </si>
  <si>
    <t>6. Cục Quản lý lao động ngoài nước</t>
  </si>
  <si>
    <t>7. Cục An toàn lao động</t>
  </si>
  <si>
    <t>8. Văn phòng Cục Người có công</t>
  </si>
  <si>
    <t>9. Cục Bảo trợ xã hội</t>
  </si>
  <si>
    <t>10. Văn phòng Quốc gia về Giảm nghèo</t>
  </si>
  <si>
    <t>11. Văn phòng Cục Trẻ em</t>
  </si>
  <si>
    <t>12. Cục Phòng chống tệ nạn xã hội</t>
  </si>
  <si>
    <t>13. Văn phòng Cục Quan hệ lao động và Tiền lương</t>
  </si>
  <si>
    <t>14. Thanh tra Bộ</t>
  </si>
  <si>
    <t>15. Viện Khoa học Lao động và Xã hội</t>
  </si>
  <si>
    <t>16. Viện Khoa học giáo dục nghề nghiệp</t>
  </si>
  <si>
    <t>17. Trung tâm Thông tin</t>
  </si>
  <si>
    <t>18. Trung tâm QG về Dịch vụ Việc làm</t>
  </si>
  <si>
    <t>19. TT Hỗ trợ phát triển QHLĐ</t>
  </si>
  <si>
    <t>20. Trung tâm Quốc gia về An toàn, vệ sinh lao động</t>
  </si>
  <si>
    <t>21. Ban QLDA Đầu tư XD thuộc Bộ</t>
  </si>
  <si>
    <t>22. Ban QL các dự án giáo dục nghề nghiệp vốn ODA</t>
  </si>
  <si>
    <t>23. Trường ĐH LĐXH-Cơ sở Hà Nội</t>
  </si>
  <si>
    <t>24.  Trường ĐH LĐXH - Cơ sở Sơn Tây</t>
  </si>
  <si>
    <t>25.  Trường ĐH LĐXH - Cơ sở Tp.HCM</t>
  </si>
  <si>
    <t>26. Trường Đại học SPKT Nam Định</t>
  </si>
  <si>
    <t>27. Trường Đại học SPKT Vinh</t>
  </si>
  <si>
    <t>28. Trường Đại học SPKT Vĩnh Long</t>
  </si>
  <si>
    <t>29. Trường Cao đẳng nghề KTCN</t>
  </si>
  <si>
    <t>30. Trường Cao đẳng Kỹ nghệ II</t>
  </si>
  <si>
    <t>31. Trường Cao đẳng Kỹ nghệ Dung Quất</t>
  </si>
  <si>
    <t>32. Trường Đào tạo, bồi dưỡng CB, CC LĐXH</t>
  </si>
  <si>
    <t>33. Báo Lao động và Xã hội</t>
  </si>
  <si>
    <t>34. Báo Điện tử Dân trí</t>
  </si>
  <si>
    <t>35. Tạp chí Lao động và Xã hội</t>
  </si>
  <si>
    <t>36. Trung tâm Tư vấn và dịch vụ truyền thông</t>
  </si>
  <si>
    <t>37. TT ĐDTB Duy Tiên</t>
  </si>
  <si>
    <t>38. TT ĐDTB Kim Bảng</t>
  </si>
  <si>
    <t>39. TT ĐDTB Lạng Giang</t>
  </si>
  <si>
    <t>40. TT ĐDTB Thuận Thành</t>
  </si>
  <si>
    <t>41. TT ĐDTB và NCC Long Đất</t>
  </si>
  <si>
    <t>42. TT Điều dưỡng NCC Miền Trung</t>
  </si>
  <si>
    <t>43. TT PHSK NCC Sầm Sơn</t>
  </si>
  <si>
    <t>44. Bệnh viện CH và PHCN Hà Nội</t>
  </si>
  <si>
    <t>45. Trung tâm CH và PHCN Tp.HCM</t>
  </si>
  <si>
    <t>46. Bệnh viện CH và PHCN Tp.HCM</t>
  </si>
  <si>
    <t>47. Bệnh viện CH và PHCN Đà Nẵng</t>
  </si>
  <si>
    <t>48. Bệnh viện CH và PHCN Quy Nhơn</t>
  </si>
  <si>
    <t>49. Bệnh viện CH và PHCN Cần Thơ</t>
  </si>
  <si>
    <t>50. Trung tâm ĐD-PHCN Tâm thần Việt Trì</t>
  </si>
  <si>
    <t>51. Trung tâm PHCN Người khuyết tật Thụy An</t>
  </si>
  <si>
    <t>52. Trung tâm PHCN và trợ giúp Trẻ khuyết tật</t>
  </si>
  <si>
    <t>53. Quỹ Bảo trợ Trẻ em Việt Nam</t>
  </si>
  <si>
    <t>54. Làng trẻ em SOS Việt Nam</t>
  </si>
  <si>
    <t>55. Nhà khách VP Bộ - 12 Ngô Quyền</t>
  </si>
  <si>
    <t>56. Quỹ khắc phục hậu quả bom mìn VN</t>
  </si>
  <si>
    <t>I. THU, CHI NGÂN SÁCH TỪ PHÍ, LỆ PHÍ</t>
  </si>
  <si>
    <t>1.Số thu</t>
  </si>
  <si>
    <t>Phí thẩm định điều kiện kinh doanh dịch vụ kiểm định KTATLĐ và Phí thẩm định điều kiện kinh doanh dịch vụ huấn luyện ATLĐ</t>
  </si>
  <si>
    <t>Phí xác minh giấy tờ, tài liệu về XKLĐ</t>
  </si>
  <si>
    <t>Lệ phí cấp phép hoạt động đưa người lao động đi làm việc có thời hạn ở nước ngoài</t>
  </si>
  <si>
    <t>2. Chi từ nguồn phí, lệ phí được để lại</t>
  </si>
  <si>
    <t>Quản lý nhà nước</t>
  </si>
  <si>
    <t>Kinh phí thực hiện tự chủ</t>
  </si>
  <si>
    <t>Kinh phí không thực hiện tự chủ</t>
  </si>
  <si>
    <t>3. Số phí, lệ phí nộp ngân sách nhà nước</t>
  </si>
  <si>
    <t>01</t>
  </si>
  <si>
    <t>II. DỰ TOÁN CHI NGÂN SÁCH NHÀ NƯỚC     (CHI TỪ NGUỒN VỐN TRONG NƯỚC)</t>
  </si>
  <si>
    <t>B. Chi phát triển sự nghiệp kinh tế - xã hội, quản lý hành chính</t>
  </si>
  <si>
    <t>070</t>
  </si>
  <si>
    <t>GIÁO DỤC - ĐÀO TẠO VÀ DẠY NGHỀ</t>
  </si>
  <si>
    <t>CHI THƯỜNG XUYÊN</t>
  </si>
  <si>
    <t>081</t>
  </si>
  <si>
    <t>Đại học</t>
  </si>
  <si>
    <t>Kinh phí thường xuyên</t>
  </si>
  <si>
    <t>Kinh phí không thường xuyên</t>
  </si>
  <si>
    <t>Trong đó: Kinh phí miễn giảm học phí</t>
  </si>
  <si>
    <t>085</t>
  </si>
  <si>
    <t>Đào tạo lại, bồi dưỡng cán bộ, công chức, viên chức</t>
  </si>
  <si>
    <t>093</t>
  </si>
  <si>
    <t>Giáo dục nghề nghiệp</t>
  </si>
  <si>
    <t>Trong đó: Kinh phí cấp bù học phí</t>
  </si>
  <si>
    <t>098</t>
  </si>
  <si>
    <t>Các nhiệm vụ phục vụ giáo dục nghề nghiệp và nhiệm vụ khác (Kinh phí không thường xuyên)</t>
  </si>
  <si>
    <t>KHOA HỌC VÀ CÔNG NGHỆ</t>
  </si>
  <si>
    <t>Khoa học xã hội và nhân văn</t>
  </si>
  <si>
    <t>Trong đó: Kinh phí TK 10% thực hiện CCTL</t>
  </si>
  <si>
    <t>Kinh phí thực hiện nhiệm vụ KHCN</t>
  </si>
  <si>
    <t xml:space="preserve"> - Khoán chi</t>
  </si>
  <si>
    <t xml:space="preserve"> - Không khoán chi</t>
  </si>
  <si>
    <t>VĂN HÓA - THÔNG TIN</t>
  </si>
  <si>
    <t>Hoạt động thông tin truyền thông, xuất bản, báo chí (KP KTX)</t>
  </si>
  <si>
    <t xml:space="preserve">BẢO VỆ MÔI TRƯỜNG </t>
  </si>
  <si>
    <t>Hoạt động bảo vệ môi trường khác (KP KTX)</t>
  </si>
  <si>
    <t>CÁC HOẠT ĐỘNG KINH TẾ</t>
  </si>
  <si>
    <t>Công nghệ thông tin</t>
  </si>
  <si>
    <t>Các hoạt động điều tra, thăm dò, khảo sát</t>
  </si>
  <si>
    <t>Sự nghiệp kinh tế và dịch vụ khác</t>
  </si>
  <si>
    <t>HOẠT ĐỘNG CỦA CÁC CƠ QUAN QUẢN LÝ NHÀ NƯỚC, ĐẢNG, ĐOÀN THỂ</t>
  </si>
  <si>
    <t>368</t>
  </si>
  <si>
    <t>Đóng niêm liễn cho các tổ chức quốc tế (KP không tự chủ)</t>
  </si>
  <si>
    <t xml:space="preserve">BẢO ĐẢM XÃ HỘI   </t>
  </si>
  <si>
    <t xml:space="preserve">Hoạt động thực hiện c/s người có công  </t>
  </si>
  <si>
    <t xml:space="preserve">Sự nghiệp bảo vệ và chăm sóc trẻ em </t>
  </si>
  <si>
    <t xml:space="preserve">Hoạt động xã hội khác </t>
  </si>
  <si>
    <t>III. DỰ TOÁN CHI NGÂN SÁCH NHÀ NƯỚC      (CHI TỪ NGUỒN VỐN NGOÀI NƯỚC)</t>
  </si>
  <si>
    <t>GIÁO DỤC - ĐÀO TẠO VÀ GDNN</t>
  </si>
  <si>
    <t>Giáo dục nghề nghiệp - Kinh phí không TX</t>
  </si>
  <si>
    <t>BẢO ĐẢM XÃ HỘI - Kinh phí không TX</t>
  </si>
  <si>
    <t>Sự nghiệp BV và CSTE  - Kinh phí không TX</t>
  </si>
  <si>
    <t>Hoạt động xã hội khác  - Kinh phí không TX</t>
  </si>
  <si>
    <t>KHO BẠC NHÀ NƯỚC NƠI GIAO DỊCH</t>
  </si>
  <si>
    <t>KBNN Hà Nội</t>
  </si>
  <si>
    <t>KBNN Quận I, Tp.HCM</t>
  </si>
  <si>
    <t>KBNN Hai Bà Trưng HN</t>
  </si>
  <si>
    <t>KBNN Hai Bà Trưng, HN</t>
  </si>
  <si>
    <t xml:space="preserve">KBNN Hà Nội </t>
  </si>
  <si>
    <t>KBNN TW</t>
  </si>
  <si>
    <t>KBNN Quận Cầu Giấy</t>
  </si>
  <si>
    <t>KBNN Q.Hoàn Kiếm, Hà Nội</t>
  </si>
  <si>
    <t>KBNN Cầu Giấy, HN</t>
  </si>
  <si>
    <t>KBNN Q.Hoàn Kiếm, Hà Hội</t>
  </si>
  <si>
    <t>Sở Giao dịch KBNNTW</t>
  </si>
  <si>
    <t>KBNN Q.Cầu Giấy, Hà Nội</t>
  </si>
  <si>
    <t>KBNN Sơn Tây, Hà Nội</t>
  </si>
  <si>
    <t>KBNN Quận 12-Tp.HCM</t>
  </si>
  <si>
    <t>KBNN Nam Định</t>
  </si>
  <si>
    <t>KBNN Nghệ An</t>
  </si>
  <si>
    <t>KBNN Vĩnh Long</t>
  </si>
  <si>
    <t>KBNN Đông Anh, HN</t>
  </si>
  <si>
    <t>KBNN Thủ Đức, TP Hồ Chí Minh</t>
  </si>
  <si>
    <t>KBNN H.Bình Sơn, Quảng Ngãi</t>
  </si>
  <si>
    <t>KBNN Quận Cầu Giấy, Hà Nội</t>
  </si>
  <si>
    <t>KBNN Đống Đa, Hà Nội</t>
  </si>
  <si>
    <t>KBNN H.Duy Tiên, Hà Nam</t>
  </si>
  <si>
    <t>KBNN H.Kim Bảng, Hà Nam</t>
  </si>
  <si>
    <t>KBNN Bắc Giang</t>
  </si>
  <si>
    <t>KBNN Thuận Thành, Bắc Ninh</t>
  </si>
  <si>
    <t>KBNN H.Long Điền, BR-VT</t>
  </si>
  <si>
    <t>KBNN Ngũ Hành Sơn, Đà Nẵng</t>
  </si>
  <si>
    <t>KBNN Thanh Hóa</t>
  </si>
  <si>
    <t>KBNN Sơn Tây, HN</t>
  </si>
  <si>
    <t>KBNN Quận 3, Tp.HCM</t>
  </si>
  <si>
    <t>KBNN Q.Tân Bình, Tp.HCM</t>
  </si>
  <si>
    <t>KBNN Đà Nẵng</t>
  </si>
  <si>
    <t>KBNN Bình Định</t>
  </si>
  <si>
    <t>KBNN Cần Thơ</t>
  </si>
  <si>
    <t>KBNN Phú Thọ</t>
  </si>
  <si>
    <t>KBNN Ba Vì, Hà Nội</t>
  </si>
  <si>
    <t>KBNN Ba Đình, Hà Nội</t>
  </si>
  <si>
    <t>KBNN Cầu Giấy, Hà Nội</t>
  </si>
  <si>
    <t>Mã số Kho bạc Nhà nước</t>
  </si>
  <si>
    <t>0011</t>
  </si>
  <si>
    <t>0133</t>
  </si>
  <si>
    <t>0014</t>
  </si>
  <si>
    <t>0003</t>
  </si>
  <si>
    <t>0023</t>
  </si>
  <si>
    <t>0013</t>
  </si>
  <si>
    <t>0033</t>
  </si>
  <si>
    <t>0132</t>
  </si>
  <si>
    <t>0261</t>
  </si>
  <si>
    <t>1411</t>
  </si>
  <si>
    <t>0711</t>
  </si>
  <si>
    <t>0020</t>
  </si>
  <si>
    <t>0136</t>
  </si>
  <si>
    <t>0015</t>
  </si>
  <si>
    <t>0315</t>
  </si>
  <si>
    <t>0313</t>
  </si>
  <si>
    <t>1161</t>
  </si>
  <si>
    <t>1116</t>
  </si>
  <si>
    <t>1713</t>
  </si>
  <si>
    <t>0165</t>
  </si>
  <si>
    <t>1361</t>
  </si>
  <si>
    <t>0112</t>
  </si>
  <si>
    <t>0122</t>
  </si>
  <si>
    <t>0161</t>
  </si>
  <si>
    <t>2011</t>
  </si>
  <si>
    <t>0861</t>
  </si>
  <si>
    <t>1261</t>
  </si>
  <si>
    <t>0034</t>
  </si>
  <si>
    <t>0012</t>
  </si>
  <si>
    <t>Mã số đơn vị sử dụng ngân sách</t>
  </si>
  <si>
    <t>1121857</t>
  </si>
  <si>
    <t>3031098</t>
  </si>
  <si>
    <t>PHÂN BỔ DỰ TOÁN NGÂN SÁCH NHÀ NƯỚC NĂM 2022 - ĐƠN VỊ DỰ TOÁN TRỰC THUỘC</t>
  </si>
  <si>
    <t>(Phụ lục kèm theo Quyết định số  30/QĐ-LĐTBXH ngày  12/01/2022                                                                                       của Bộ Lao động - Thương binh và Xã hội)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</si>
</sst>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Arial"/>
      <family val="2"/>
      <charset val="163"/>
    </font>
    <font>
      <sz val="10"/>
      <name val="Arial"/>
      <family val="2"/>
    </font>
    <font>
      <b/>
      <sz val="14"/>
      <name val=".VnTime"/>
      <family val="2"/>
    </font>
    <font>
      <b/>
      <sz val="12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name val=".VnTimeH"/>
      <family val="2"/>
    </font>
    <font>
      <b/>
      <sz val="14"/>
      <name val=".VnTimeH"/>
      <family val="2"/>
    </font>
    <font>
      <sz val="11"/>
      <name val="Arial"/>
      <family val="2"/>
    </font>
    <font>
      <b/>
      <sz val="11"/>
      <name val=".VnTimeH"/>
      <family val="2"/>
    </font>
    <font>
      <b/>
      <sz val="10"/>
      <name val=".VnArial"/>
      <family val="2"/>
    </font>
    <font>
      <sz val="10"/>
      <name val=".VnArial"/>
      <family val="2"/>
    </font>
    <font>
      <b/>
      <sz val="10"/>
      <name val=".VnTime"/>
      <family val="2"/>
    </font>
    <font>
      <sz val="10"/>
      <name val=".VnTime"/>
      <family val="2"/>
    </font>
    <font>
      <sz val="11"/>
      <name val="Times New Roman"/>
      <family val="1"/>
    </font>
    <font>
      <b/>
      <sz val="11"/>
      <name val=".VnTime"/>
      <family val="2"/>
    </font>
    <font>
      <b/>
      <sz val="10"/>
      <name val="Arial"/>
      <family val="2"/>
    </font>
    <font>
      <b/>
      <sz val="11.5"/>
      <name val="Times New Roman"/>
      <family val="1"/>
    </font>
    <font>
      <sz val="12"/>
      <name val="Times New Roman"/>
      <family val="1"/>
      <charset val="163"/>
    </font>
    <font>
      <sz val="11"/>
      <name val=".VnTime"/>
      <family val="2"/>
    </font>
    <font>
      <i/>
      <sz val="11"/>
      <name val=".VnTime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1"/>
      <name val=".VnTime"/>
      <family val="2"/>
    </font>
    <font>
      <i/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4"/>
      <name val="Times New Roman"/>
      <family val="1"/>
    </font>
    <font>
      <b/>
      <sz val="12"/>
      <name val="Arial"/>
      <family val="2"/>
      <charset val="163"/>
    </font>
    <font>
      <b/>
      <sz val="12"/>
      <name val="Times New Roman"/>
      <family val="1"/>
      <charset val="163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9" fillId="0" borderId="0" xfId="2" applyFont="1" applyFill="1" applyAlignment="1"/>
    <xf numFmtId="44" fontId="6" fillId="0" borderId="0" xfId="2" applyFont="1" applyFill="1" applyAlignment="1"/>
    <xf numFmtId="44" fontId="3" fillId="0" borderId="0" xfId="2" applyFont="1" applyFill="1" applyAlignment="1">
      <alignment horizontal="center"/>
    </xf>
    <xf numFmtId="44" fontId="4" fillId="0" borderId="0" xfId="2" applyFont="1" applyFill="1" applyAlignment="1">
      <alignment horizontal="center"/>
    </xf>
    <xf numFmtId="44" fontId="5" fillId="0" borderId="0" xfId="2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164" fontId="14" fillId="0" borderId="2" xfId="1" applyNumberFormat="1" applyFont="1" applyFill="1" applyBorder="1" applyAlignment="1">
      <alignment vertical="center"/>
    </xf>
    <xf numFmtId="164" fontId="15" fillId="0" borderId="2" xfId="1" applyNumberFormat="1" applyFont="1" applyFill="1" applyBorder="1" applyAlignment="1">
      <alignment vertical="center"/>
    </xf>
    <xf numFmtId="164" fontId="16" fillId="0" borderId="2" xfId="1" applyNumberFormat="1" applyFont="1" applyFill="1" applyBorder="1" applyAlignment="1">
      <alignment vertical="center"/>
    </xf>
    <xf numFmtId="3" fontId="17" fillId="0" borderId="2" xfId="0" applyNumberFormat="1" applyFont="1" applyFill="1" applyBorder="1"/>
    <xf numFmtId="0" fontId="18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vertical="center" wrapText="1"/>
    </xf>
    <xf numFmtId="164" fontId="19" fillId="0" borderId="4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19" fillId="0" borderId="4" xfId="1" applyNumberFormat="1" applyFont="1" applyFill="1" applyBorder="1"/>
    <xf numFmtId="165" fontId="19" fillId="0" borderId="4" xfId="1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0" fontId="21" fillId="0" borderId="0" xfId="0" applyFont="1" applyFill="1"/>
    <xf numFmtId="164" fontId="19" fillId="0" borderId="5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164" fontId="19" fillId="0" borderId="5" xfId="1" applyNumberFormat="1" applyFont="1" applyFill="1" applyBorder="1"/>
    <xf numFmtId="0" fontId="6" fillId="0" borderId="5" xfId="0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3" fillId="0" borderId="0" xfId="0" applyFont="1" applyFill="1"/>
    <xf numFmtId="0" fontId="20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vertical="center"/>
    </xf>
    <xf numFmtId="164" fontId="26" fillId="0" borderId="4" xfId="1" applyNumberFormat="1" applyFont="1" applyFill="1" applyBorder="1" applyAlignment="1">
      <alignment vertical="center"/>
    </xf>
    <xf numFmtId="164" fontId="27" fillId="0" borderId="4" xfId="1" applyNumberFormat="1" applyFont="1" applyFill="1" applyBorder="1" applyAlignment="1">
      <alignment vertical="center"/>
    </xf>
    <xf numFmtId="164" fontId="26" fillId="0" borderId="4" xfId="1" applyNumberFormat="1" applyFont="1" applyFill="1" applyBorder="1"/>
    <xf numFmtId="0" fontId="28" fillId="0" borderId="0" xfId="0" applyFont="1" applyFill="1"/>
    <xf numFmtId="0" fontId="2" fillId="0" borderId="4" xfId="0" applyNumberFormat="1" applyFont="1" applyFill="1" applyBorder="1" applyAlignment="1">
      <alignment vertical="center" wrapText="1"/>
    </xf>
    <xf numFmtId="0" fontId="19" fillId="0" borderId="4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9" fillId="0" borderId="0" xfId="0" applyFont="1" applyFill="1"/>
    <xf numFmtId="0" fontId="26" fillId="0" borderId="4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1" fontId="2" fillId="0" borderId="4" xfId="1" applyNumberFormat="1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0" fontId="31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 wrapText="1"/>
    </xf>
    <xf numFmtId="164" fontId="19" fillId="0" borderId="3" xfId="1" applyNumberFormat="1" applyFont="1" applyFill="1" applyBorder="1" applyAlignment="1">
      <alignment vertical="center"/>
    </xf>
    <xf numFmtId="164" fontId="19" fillId="0" borderId="3" xfId="1" applyNumberFormat="1" applyFont="1" applyFill="1" applyBorder="1"/>
    <xf numFmtId="49" fontId="2" fillId="0" borderId="5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19" fillId="0" borderId="4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2" fillId="0" borderId="4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9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3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4" fontId="9" fillId="0" borderId="0" xfId="2" applyFont="1" applyFill="1" applyAlignment="1">
      <alignment horizontal="center"/>
    </xf>
    <xf numFmtId="44" fontId="36" fillId="0" borderId="0" xfId="2" applyFont="1" applyFill="1" applyAlignment="1">
      <alignment horizontal="center" vertical="top" wrapText="1"/>
    </xf>
    <xf numFmtId="44" fontId="6" fillId="0" borderId="1" xfId="2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201110</xdr:colOff>
      <xdr:row>1</xdr:row>
      <xdr:rowOff>9527</xdr:rowOff>
    </xdr:from>
    <xdr:to>
      <xdr:col>2</xdr:col>
      <xdr:colOff>1545410</xdr:colOff>
      <xdr:row>1</xdr:row>
      <xdr:rowOff>9527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01110" y="238127"/>
          <a:ext cx="229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4"/>
  <sheetViews>
    <sheetView tabSelected="1" workbookViewId="0">
      <selection activeCell="O72" sqref="O72"/>
    </sheetView>
  </sheetViews>
  <sheetFormatPr defaultColWidth="9.140625" defaultRowHeight="18"/>
  <cols>
    <col min="1" max="1" width="6.28515625" style="2" customWidth="1"/>
    <col min="2" max="2" width="8" style="2" customWidth="1"/>
    <col min="3" max="3" width="45.42578125" style="3" customWidth="1"/>
    <col min="4" max="4" width="16" style="4" customWidth="1"/>
    <col min="5" max="47" width="13.85546875" style="4" customWidth="1"/>
    <col min="48" max="48" width="13.85546875" style="5" customWidth="1"/>
    <col min="49" max="53" width="13.85546875" style="3" customWidth="1"/>
    <col min="54" max="55" width="13.85546875" style="5" customWidth="1"/>
    <col min="56" max="56" width="12.7109375" style="5" customWidth="1"/>
    <col min="57" max="57" width="12" style="6" customWidth="1"/>
    <col min="58" max="58" width="11.42578125" style="6" customWidth="1"/>
    <col min="59" max="59" width="12.42578125" style="6" customWidth="1"/>
    <col min="60" max="60" width="12.5703125" style="3" customWidth="1"/>
    <col min="61" max="16384" width="9.140625" style="3"/>
  </cols>
  <sheetData>
    <row r="1" spans="1:60">
      <c r="A1" s="1" t="s">
        <v>0</v>
      </c>
      <c r="F1" s="90"/>
      <c r="G1" s="90"/>
      <c r="BA1" s="5"/>
      <c r="BC1" s="6"/>
      <c r="BD1" s="6"/>
      <c r="BF1" s="3"/>
      <c r="BG1" s="3"/>
    </row>
    <row r="2" spans="1:60" ht="33.75" customHeight="1">
      <c r="A2" s="91" t="s">
        <v>191</v>
      </c>
      <c r="B2" s="91"/>
      <c r="C2" s="91"/>
      <c r="D2" s="91"/>
      <c r="E2" s="91"/>
      <c r="F2" s="91"/>
      <c r="G2" s="9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60" ht="42" customHeight="1">
      <c r="A3" s="92" t="s">
        <v>192</v>
      </c>
      <c r="B3" s="92"/>
      <c r="C3" s="92"/>
      <c r="D3" s="92"/>
      <c r="E3" s="92"/>
      <c r="F3" s="92"/>
      <c r="G3" s="9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60">
      <c r="A4" s="9"/>
      <c r="B4" s="9"/>
      <c r="C4" s="10"/>
      <c r="D4" s="11"/>
      <c r="E4" s="93" t="s">
        <v>1</v>
      </c>
      <c r="F4" s="93"/>
      <c r="G4" s="9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60" ht="21" customHeight="1">
      <c r="A5" s="94" t="s">
        <v>2</v>
      </c>
      <c r="B5" s="94" t="s">
        <v>3</v>
      </c>
      <c r="C5" s="96" t="s">
        <v>4</v>
      </c>
      <c r="D5" s="98" t="s">
        <v>5</v>
      </c>
      <c r="E5" s="98" t="s">
        <v>6</v>
      </c>
      <c r="F5" s="98"/>
      <c r="G5" s="98"/>
      <c r="H5" s="98" t="s">
        <v>6</v>
      </c>
      <c r="I5" s="98"/>
      <c r="J5" s="98"/>
      <c r="K5" s="98"/>
      <c r="L5" s="98" t="s">
        <v>6</v>
      </c>
      <c r="M5" s="98"/>
      <c r="N5" s="98"/>
      <c r="O5" s="98"/>
      <c r="P5" s="98" t="s">
        <v>6</v>
      </c>
      <c r="Q5" s="98"/>
      <c r="R5" s="98"/>
      <c r="S5" s="98"/>
      <c r="T5" s="98" t="s">
        <v>6</v>
      </c>
      <c r="U5" s="98"/>
      <c r="V5" s="98"/>
      <c r="W5" s="98"/>
      <c r="X5" s="98" t="s">
        <v>6</v>
      </c>
      <c r="Y5" s="98"/>
      <c r="Z5" s="98"/>
      <c r="AA5" s="98"/>
      <c r="AB5" s="98" t="s">
        <v>6</v>
      </c>
      <c r="AC5" s="98"/>
      <c r="AD5" s="98"/>
      <c r="AE5" s="98"/>
      <c r="AF5" s="98" t="s">
        <v>6</v>
      </c>
      <c r="AG5" s="98"/>
      <c r="AH5" s="98"/>
      <c r="AI5" s="98"/>
      <c r="AJ5" s="98" t="s">
        <v>6</v>
      </c>
      <c r="AK5" s="98"/>
      <c r="AL5" s="98"/>
      <c r="AM5" s="98"/>
      <c r="AN5" s="98" t="s">
        <v>6</v>
      </c>
      <c r="AO5" s="98"/>
      <c r="AP5" s="98"/>
      <c r="AQ5" s="98"/>
      <c r="AR5" s="98" t="s">
        <v>6</v>
      </c>
      <c r="AS5" s="98"/>
      <c r="AT5" s="98"/>
      <c r="AU5" s="98"/>
      <c r="AV5" s="98" t="s">
        <v>6</v>
      </c>
      <c r="AW5" s="98"/>
      <c r="AX5" s="98"/>
      <c r="AY5" s="98"/>
      <c r="AZ5" s="98" t="s">
        <v>6</v>
      </c>
      <c r="BA5" s="98"/>
      <c r="BB5" s="98"/>
      <c r="BC5" s="98"/>
      <c r="BD5" s="98" t="s">
        <v>6</v>
      </c>
      <c r="BE5" s="98"/>
      <c r="BF5" s="98"/>
      <c r="BG5" s="98"/>
      <c r="BH5" s="98"/>
    </row>
    <row r="6" spans="1:60" s="13" customFormat="1" ht="71.25">
      <c r="A6" s="95"/>
      <c r="B6" s="95"/>
      <c r="C6" s="97"/>
      <c r="D6" s="98"/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  <c r="AG6" s="12" t="s">
        <v>35</v>
      </c>
      <c r="AH6" s="12" t="s">
        <v>36</v>
      </c>
      <c r="AI6" s="12" t="s">
        <v>37</v>
      </c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2" t="s">
        <v>50</v>
      </c>
      <c r="AW6" s="12" t="s">
        <v>51</v>
      </c>
      <c r="AX6" s="12" t="s">
        <v>52</v>
      </c>
      <c r="AY6" s="12" t="s">
        <v>53</v>
      </c>
      <c r="AZ6" s="12" t="s">
        <v>54</v>
      </c>
      <c r="BA6" s="12" t="s">
        <v>55</v>
      </c>
      <c r="BB6" s="12" t="s">
        <v>56</v>
      </c>
      <c r="BC6" s="12" t="s">
        <v>57</v>
      </c>
      <c r="BD6" s="12" t="s">
        <v>58</v>
      </c>
      <c r="BE6" s="12" t="s">
        <v>59</v>
      </c>
      <c r="BF6" s="12" t="s">
        <v>60</v>
      </c>
      <c r="BG6" s="12" t="s">
        <v>61</v>
      </c>
      <c r="BH6" s="12" t="s">
        <v>62</v>
      </c>
    </row>
    <row r="7" spans="1:60" ht="21" customHeight="1">
      <c r="A7" s="14"/>
      <c r="B7" s="14"/>
      <c r="C7" s="15" t="s">
        <v>63</v>
      </c>
      <c r="D7" s="16"/>
      <c r="E7" s="17"/>
      <c r="F7" s="17"/>
      <c r="G7" s="18"/>
      <c r="H7" s="18"/>
      <c r="I7" s="17"/>
      <c r="J7" s="17"/>
      <c r="K7" s="18"/>
      <c r="L7" s="18"/>
      <c r="M7" s="17"/>
      <c r="N7" s="17"/>
      <c r="O7" s="17"/>
      <c r="P7" s="17"/>
      <c r="Q7" s="17"/>
      <c r="R7" s="17"/>
      <c r="S7" s="17"/>
      <c r="T7" s="18"/>
      <c r="U7" s="17"/>
      <c r="V7" s="17"/>
      <c r="W7" s="17"/>
      <c r="X7" s="18"/>
      <c r="Y7" s="19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20"/>
      <c r="AM7" s="17"/>
      <c r="AN7" s="17"/>
      <c r="AO7" s="18"/>
      <c r="AP7" s="18"/>
      <c r="AQ7" s="18"/>
      <c r="AR7" s="18"/>
      <c r="AS7" s="18"/>
      <c r="AT7" s="18"/>
      <c r="AU7" s="18"/>
      <c r="AV7" s="18"/>
      <c r="AW7" s="20"/>
      <c r="AX7" s="20"/>
      <c r="AY7" s="20"/>
      <c r="AZ7" s="20"/>
      <c r="BA7" s="20"/>
      <c r="BB7" s="20"/>
      <c r="BC7" s="20"/>
      <c r="BD7" s="19"/>
      <c r="BE7" s="20"/>
      <c r="BF7" s="19"/>
      <c r="BG7" s="19"/>
      <c r="BH7" s="19"/>
    </row>
    <row r="8" spans="1:60" ht="22.5" customHeight="1">
      <c r="A8" s="21"/>
      <c r="B8" s="21"/>
      <c r="C8" s="22" t="s">
        <v>64</v>
      </c>
      <c r="D8" s="23">
        <f t="shared" ref="D8:D39" si="0">SUM(E8:BH8)</f>
        <v>27960</v>
      </c>
      <c r="E8" s="23">
        <f t="shared" ref="E8:BH8" si="1">SUM(E9:E11)</f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26360</v>
      </c>
      <c r="K8" s="23">
        <f t="shared" si="1"/>
        <v>1600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/>
      <c r="R8" s="23">
        <f>SUM(R9:R11)</f>
        <v>0</v>
      </c>
      <c r="S8" s="23">
        <f>SUM(S9:S11)</f>
        <v>0</v>
      </c>
      <c r="T8" s="23">
        <f t="shared" si="1"/>
        <v>0</v>
      </c>
      <c r="U8" s="23">
        <f>SUM(U9:U11)</f>
        <v>0</v>
      </c>
      <c r="V8" s="23">
        <f>SUM(V9:V11)</f>
        <v>0</v>
      </c>
      <c r="W8" s="23"/>
      <c r="X8" s="23"/>
      <c r="Y8" s="23">
        <f>SUM(Y9:Y11)</f>
        <v>0</v>
      </c>
      <c r="Z8" s="23">
        <f t="shared" si="1"/>
        <v>0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F8" s="23">
        <f t="shared" si="1"/>
        <v>0</v>
      </c>
      <c r="AG8" s="23">
        <f t="shared" si="1"/>
        <v>0</v>
      </c>
      <c r="AH8" s="23">
        <f t="shared" si="1"/>
        <v>0</v>
      </c>
      <c r="AI8" s="23">
        <f t="shared" si="1"/>
        <v>0</v>
      </c>
      <c r="AJ8" s="23">
        <f t="shared" si="1"/>
        <v>0</v>
      </c>
      <c r="AK8" s="23">
        <f t="shared" si="1"/>
        <v>0</v>
      </c>
      <c r="AL8" s="23">
        <f t="shared" si="1"/>
        <v>0</v>
      </c>
      <c r="AM8" s="23">
        <f t="shared" si="1"/>
        <v>0</v>
      </c>
      <c r="AN8" s="23">
        <f t="shared" si="1"/>
        <v>0</v>
      </c>
      <c r="AO8" s="23">
        <f t="shared" si="1"/>
        <v>0</v>
      </c>
      <c r="AP8" s="23">
        <f t="shared" si="1"/>
        <v>0</v>
      </c>
      <c r="AQ8" s="23">
        <f t="shared" si="1"/>
        <v>0</v>
      </c>
      <c r="AR8" s="23">
        <f t="shared" si="1"/>
        <v>0</v>
      </c>
      <c r="AS8" s="23">
        <f t="shared" si="1"/>
        <v>0</v>
      </c>
      <c r="AT8" s="23">
        <f t="shared" si="1"/>
        <v>0</v>
      </c>
      <c r="AU8" s="23">
        <f t="shared" si="1"/>
        <v>0</v>
      </c>
      <c r="AV8" s="23">
        <f t="shared" si="1"/>
        <v>0</v>
      </c>
      <c r="AW8" s="23">
        <f t="shared" si="1"/>
        <v>0</v>
      </c>
      <c r="AX8" s="23">
        <f t="shared" si="1"/>
        <v>0</v>
      </c>
      <c r="AY8" s="23">
        <f t="shared" si="1"/>
        <v>0</v>
      </c>
      <c r="AZ8" s="23">
        <f t="shared" si="1"/>
        <v>0</v>
      </c>
      <c r="BA8" s="23">
        <f t="shared" si="1"/>
        <v>0</v>
      </c>
      <c r="BB8" s="23">
        <f t="shared" si="1"/>
        <v>0</v>
      </c>
      <c r="BC8" s="23">
        <f t="shared" si="1"/>
        <v>0</v>
      </c>
      <c r="BD8" s="23">
        <f>SUM(BD9:BD11)</f>
        <v>0</v>
      </c>
      <c r="BE8" s="23">
        <f t="shared" si="1"/>
        <v>0</v>
      </c>
      <c r="BF8" s="23">
        <f t="shared" si="1"/>
        <v>0</v>
      </c>
      <c r="BG8" s="23">
        <f t="shared" si="1"/>
        <v>0</v>
      </c>
      <c r="BH8" s="23">
        <f t="shared" si="1"/>
        <v>0</v>
      </c>
    </row>
    <row r="9" spans="1:60" ht="45">
      <c r="A9" s="24">
        <v>2100</v>
      </c>
      <c r="B9" s="24">
        <v>2106</v>
      </c>
      <c r="C9" s="25" t="s">
        <v>65</v>
      </c>
      <c r="D9" s="23">
        <f t="shared" si="0"/>
        <v>1600</v>
      </c>
      <c r="E9" s="26"/>
      <c r="F9" s="26"/>
      <c r="G9" s="26"/>
      <c r="H9" s="26"/>
      <c r="I9" s="26"/>
      <c r="J9" s="26"/>
      <c r="K9" s="26">
        <v>1600</v>
      </c>
      <c r="L9" s="26"/>
      <c r="M9" s="2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8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  <c r="AY9" s="27"/>
      <c r="AZ9" s="27"/>
      <c r="BA9" s="27"/>
      <c r="BB9" s="27"/>
      <c r="BC9" s="26"/>
      <c r="BD9" s="28"/>
      <c r="BE9" s="26"/>
      <c r="BF9" s="28"/>
      <c r="BG9" s="28"/>
      <c r="BH9" s="28"/>
    </row>
    <row r="10" spans="1:60" ht="22.15" customHeight="1">
      <c r="A10" s="24"/>
      <c r="B10" s="24">
        <v>2111</v>
      </c>
      <c r="C10" s="25" t="s">
        <v>66</v>
      </c>
      <c r="D10" s="23">
        <f t="shared" si="0"/>
        <v>26000</v>
      </c>
      <c r="E10" s="26"/>
      <c r="F10" s="26"/>
      <c r="G10" s="26"/>
      <c r="H10" s="26"/>
      <c r="I10" s="26"/>
      <c r="J10" s="26">
        <v>26000</v>
      </c>
      <c r="K10" s="26"/>
      <c r="L10" s="26"/>
      <c r="M10" s="27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8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7"/>
      <c r="AZ10" s="27"/>
      <c r="BA10" s="27"/>
      <c r="BB10" s="27"/>
      <c r="BC10" s="26"/>
      <c r="BD10" s="28"/>
      <c r="BE10" s="26"/>
      <c r="BF10" s="28"/>
      <c r="BG10" s="28"/>
      <c r="BH10" s="28"/>
    </row>
    <row r="11" spans="1:60" ht="30" customHeight="1">
      <c r="A11" s="24">
        <v>2750</v>
      </c>
      <c r="B11" s="24">
        <v>2772</v>
      </c>
      <c r="C11" s="25" t="s">
        <v>67</v>
      </c>
      <c r="D11" s="23">
        <f t="shared" si="0"/>
        <v>360</v>
      </c>
      <c r="E11" s="26"/>
      <c r="F11" s="26"/>
      <c r="G11" s="26"/>
      <c r="H11" s="26"/>
      <c r="I11" s="26"/>
      <c r="J11" s="26">
        <v>360</v>
      </c>
      <c r="K11" s="29"/>
      <c r="L11" s="26"/>
      <c r="M11" s="27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7"/>
      <c r="AZ11" s="27"/>
      <c r="BA11" s="27"/>
      <c r="BB11" s="27"/>
      <c r="BC11" s="26"/>
      <c r="BD11" s="28"/>
      <c r="BE11" s="26"/>
      <c r="BF11" s="28"/>
      <c r="BG11" s="28"/>
      <c r="BH11" s="28"/>
    </row>
    <row r="12" spans="1:60" s="33" customFormat="1" ht="20.45" customHeight="1">
      <c r="A12" s="30"/>
      <c r="B12" s="30"/>
      <c r="C12" s="31" t="s">
        <v>68</v>
      </c>
      <c r="D12" s="23">
        <f t="shared" si="0"/>
        <v>9240</v>
      </c>
      <c r="E12" s="32">
        <f t="shared" ref="E12:BG12" si="2">SUM(E13:E13)</f>
        <v>0</v>
      </c>
      <c r="F12" s="32">
        <f t="shared" si="2"/>
        <v>0</v>
      </c>
      <c r="G12" s="32">
        <f t="shared" si="2"/>
        <v>0</v>
      </c>
      <c r="H12" s="32">
        <f t="shared" si="2"/>
        <v>0</v>
      </c>
      <c r="I12" s="32">
        <f t="shared" si="2"/>
        <v>0</v>
      </c>
      <c r="J12" s="32">
        <f t="shared" si="2"/>
        <v>7800</v>
      </c>
      <c r="K12" s="32">
        <f t="shared" si="2"/>
        <v>1440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/>
      <c r="R12" s="32">
        <f>SUM(R13:R13)</f>
        <v>0</v>
      </c>
      <c r="S12" s="32">
        <f>SUM(S13:S13)</f>
        <v>0</v>
      </c>
      <c r="T12" s="32">
        <f t="shared" si="2"/>
        <v>0</v>
      </c>
      <c r="U12" s="32">
        <f>SUM(U13:U13)</f>
        <v>0</v>
      </c>
      <c r="V12" s="32">
        <f>SUM(V13:V13)</f>
        <v>0</v>
      </c>
      <c r="W12" s="32"/>
      <c r="X12" s="32"/>
      <c r="Y12" s="32">
        <f>SUM(Y13:Y13)</f>
        <v>0</v>
      </c>
      <c r="Z12" s="32">
        <f t="shared" si="2"/>
        <v>0</v>
      </c>
      <c r="AA12" s="32">
        <f t="shared" si="2"/>
        <v>0</v>
      </c>
      <c r="AB12" s="32">
        <f t="shared" si="2"/>
        <v>0</v>
      </c>
      <c r="AC12" s="32">
        <f t="shared" si="2"/>
        <v>0</v>
      </c>
      <c r="AD12" s="32">
        <f t="shared" si="2"/>
        <v>0</v>
      </c>
      <c r="AE12" s="32">
        <f t="shared" si="2"/>
        <v>0</v>
      </c>
      <c r="AF12" s="32">
        <f t="shared" si="2"/>
        <v>0</v>
      </c>
      <c r="AG12" s="32">
        <f t="shared" si="2"/>
        <v>0</v>
      </c>
      <c r="AH12" s="32">
        <f t="shared" si="2"/>
        <v>0</v>
      </c>
      <c r="AI12" s="32">
        <f t="shared" si="2"/>
        <v>0</v>
      </c>
      <c r="AJ12" s="32">
        <f t="shared" si="2"/>
        <v>0</v>
      </c>
      <c r="AK12" s="32">
        <f t="shared" si="2"/>
        <v>0</v>
      </c>
      <c r="AL12" s="32">
        <f t="shared" si="2"/>
        <v>0</v>
      </c>
      <c r="AM12" s="32">
        <f t="shared" si="2"/>
        <v>0</v>
      </c>
      <c r="AN12" s="32">
        <f t="shared" si="2"/>
        <v>0</v>
      </c>
      <c r="AO12" s="32">
        <f t="shared" si="2"/>
        <v>0</v>
      </c>
      <c r="AP12" s="32">
        <f t="shared" si="2"/>
        <v>0</v>
      </c>
      <c r="AQ12" s="32">
        <f t="shared" si="2"/>
        <v>0</v>
      </c>
      <c r="AR12" s="32">
        <f t="shared" si="2"/>
        <v>0</v>
      </c>
      <c r="AS12" s="32">
        <f t="shared" si="2"/>
        <v>0</v>
      </c>
      <c r="AT12" s="32">
        <f t="shared" si="2"/>
        <v>0</v>
      </c>
      <c r="AU12" s="32">
        <f t="shared" si="2"/>
        <v>0</v>
      </c>
      <c r="AV12" s="32">
        <f t="shared" si="2"/>
        <v>0</v>
      </c>
      <c r="AW12" s="32">
        <f t="shared" si="2"/>
        <v>0</v>
      </c>
      <c r="AX12" s="32">
        <f t="shared" si="2"/>
        <v>0</v>
      </c>
      <c r="AY12" s="32">
        <f t="shared" si="2"/>
        <v>0</v>
      </c>
      <c r="AZ12" s="32">
        <f t="shared" si="2"/>
        <v>0</v>
      </c>
      <c r="BA12" s="32">
        <f t="shared" si="2"/>
        <v>0</v>
      </c>
      <c r="BB12" s="32">
        <f t="shared" si="2"/>
        <v>0</v>
      </c>
      <c r="BC12" s="32">
        <f t="shared" si="2"/>
        <v>0</v>
      </c>
      <c r="BD12" s="32">
        <f>SUM(BD13:BD13)</f>
        <v>0</v>
      </c>
      <c r="BE12" s="32">
        <f t="shared" si="2"/>
        <v>0</v>
      </c>
      <c r="BF12" s="32">
        <f t="shared" si="2"/>
        <v>0</v>
      </c>
      <c r="BG12" s="32">
        <f t="shared" si="2"/>
        <v>0</v>
      </c>
      <c r="BH12" s="32">
        <f>SUM(BH13:BH13)</f>
        <v>0</v>
      </c>
    </row>
    <row r="13" spans="1:60" ht="20.45" customHeight="1">
      <c r="A13" s="24">
        <v>340</v>
      </c>
      <c r="B13" s="24">
        <v>341</v>
      </c>
      <c r="C13" s="31" t="s">
        <v>69</v>
      </c>
      <c r="D13" s="23">
        <f t="shared" si="0"/>
        <v>9240</v>
      </c>
      <c r="E13" s="32"/>
      <c r="F13" s="32"/>
      <c r="G13" s="32"/>
      <c r="H13" s="32"/>
      <c r="I13" s="32"/>
      <c r="J13" s="32">
        <f>J14+J15</f>
        <v>7800</v>
      </c>
      <c r="K13" s="32">
        <f>K14+K15</f>
        <v>1440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8"/>
      <c r="Z13" s="32"/>
      <c r="AA13" s="32"/>
      <c r="AB13" s="32"/>
      <c r="AC13" s="32"/>
      <c r="AD13" s="32"/>
      <c r="AE13" s="32"/>
      <c r="AF13" s="34"/>
      <c r="AG13" s="34"/>
      <c r="AH13" s="34"/>
      <c r="AI13" s="34"/>
      <c r="AJ13" s="34"/>
      <c r="AK13" s="34"/>
      <c r="AL13" s="34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4"/>
      <c r="BD13" s="28"/>
      <c r="BE13" s="34"/>
      <c r="BF13" s="28"/>
      <c r="BG13" s="28"/>
      <c r="BH13" s="28"/>
    </row>
    <row r="14" spans="1:60" ht="20.45" customHeight="1">
      <c r="A14" s="35"/>
      <c r="B14" s="35"/>
      <c r="C14" s="36" t="s">
        <v>70</v>
      </c>
      <c r="D14" s="23">
        <f t="shared" si="0"/>
        <v>7950</v>
      </c>
      <c r="E14" s="32"/>
      <c r="F14" s="32"/>
      <c r="G14" s="32"/>
      <c r="H14" s="32"/>
      <c r="I14" s="32"/>
      <c r="J14" s="34">
        <v>6650</v>
      </c>
      <c r="K14" s="34">
        <v>1300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7"/>
      <c r="Z14" s="32"/>
      <c r="AA14" s="32"/>
      <c r="AB14" s="32"/>
      <c r="AC14" s="32"/>
      <c r="AD14" s="32"/>
      <c r="AE14" s="32"/>
      <c r="AF14" s="34"/>
      <c r="AG14" s="34"/>
      <c r="AH14" s="34"/>
      <c r="AI14" s="34"/>
      <c r="AJ14" s="34"/>
      <c r="AK14" s="34"/>
      <c r="AL14" s="34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4"/>
      <c r="BD14" s="37"/>
      <c r="BE14" s="34"/>
      <c r="BF14" s="37"/>
      <c r="BG14" s="37"/>
      <c r="BH14" s="37"/>
    </row>
    <row r="15" spans="1:60" ht="20.45" customHeight="1">
      <c r="A15" s="35"/>
      <c r="B15" s="35"/>
      <c r="C15" s="36" t="s">
        <v>71</v>
      </c>
      <c r="D15" s="23">
        <f t="shared" si="0"/>
        <v>1290</v>
      </c>
      <c r="E15" s="32"/>
      <c r="F15" s="32"/>
      <c r="G15" s="32"/>
      <c r="H15" s="32"/>
      <c r="I15" s="32"/>
      <c r="J15" s="34">
        <v>1150</v>
      </c>
      <c r="K15" s="34">
        <v>140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7"/>
      <c r="Z15" s="32"/>
      <c r="AA15" s="32"/>
      <c r="AB15" s="32"/>
      <c r="AC15" s="32"/>
      <c r="AD15" s="32"/>
      <c r="AE15" s="32"/>
      <c r="AF15" s="34"/>
      <c r="AG15" s="34"/>
      <c r="AH15" s="34"/>
      <c r="AI15" s="34"/>
      <c r="AJ15" s="34"/>
      <c r="AK15" s="34"/>
      <c r="AL15" s="34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4"/>
      <c r="BD15" s="37"/>
      <c r="BE15" s="34"/>
      <c r="BF15" s="37"/>
      <c r="BG15" s="37"/>
      <c r="BH15" s="37"/>
    </row>
    <row r="16" spans="1:60" ht="20.45" customHeight="1">
      <c r="A16" s="30"/>
      <c r="B16" s="30"/>
      <c r="C16" s="38" t="s">
        <v>72</v>
      </c>
      <c r="D16" s="39">
        <f t="shared" si="0"/>
        <v>18720</v>
      </c>
      <c r="E16" s="32">
        <f t="shared" ref="E16:BH16" si="3">E8-E12</f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>J8-J12</f>
        <v>18560</v>
      </c>
      <c r="K16" s="32">
        <f t="shared" si="3"/>
        <v>160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/>
      <c r="R16" s="32">
        <f>R8-R12</f>
        <v>0</v>
      </c>
      <c r="S16" s="32">
        <f>S8-S12</f>
        <v>0</v>
      </c>
      <c r="T16" s="32">
        <f t="shared" si="3"/>
        <v>0</v>
      </c>
      <c r="U16" s="32">
        <f>U8-U12</f>
        <v>0</v>
      </c>
      <c r="V16" s="32">
        <f>V8-V12</f>
        <v>0</v>
      </c>
      <c r="W16" s="32"/>
      <c r="X16" s="32"/>
      <c r="Y16" s="32">
        <f>Y8-Y12</f>
        <v>0</v>
      </c>
      <c r="Z16" s="32">
        <f t="shared" si="3"/>
        <v>0</v>
      </c>
      <c r="AA16" s="32">
        <f t="shared" si="3"/>
        <v>0</v>
      </c>
      <c r="AB16" s="32">
        <f t="shared" si="3"/>
        <v>0</v>
      </c>
      <c r="AC16" s="32">
        <f t="shared" si="3"/>
        <v>0</v>
      </c>
      <c r="AD16" s="32">
        <f t="shared" si="3"/>
        <v>0</v>
      </c>
      <c r="AE16" s="32">
        <f t="shared" si="3"/>
        <v>0</v>
      </c>
      <c r="AF16" s="32">
        <f t="shared" si="3"/>
        <v>0</v>
      </c>
      <c r="AG16" s="32">
        <f t="shared" si="3"/>
        <v>0</v>
      </c>
      <c r="AH16" s="32">
        <f t="shared" si="3"/>
        <v>0</v>
      </c>
      <c r="AI16" s="32">
        <f t="shared" si="3"/>
        <v>0</v>
      </c>
      <c r="AJ16" s="32">
        <f t="shared" si="3"/>
        <v>0</v>
      </c>
      <c r="AK16" s="32">
        <f t="shared" si="3"/>
        <v>0</v>
      </c>
      <c r="AL16" s="32">
        <f t="shared" si="3"/>
        <v>0</v>
      </c>
      <c r="AM16" s="32">
        <f t="shared" si="3"/>
        <v>0</v>
      </c>
      <c r="AN16" s="32">
        <f t="shared" si="3"/>
        <v>0</v>
      </c>
      <c r="AO16" s="32">
        <f t="shared" si="3"/>
        <v>0</v>
      </c>
      <c r="AP16" s="32">
        <f t="shared" si="3"/>
        <v>0</v>
      </c>
      <c r="AQ16" s="32">
        <f t="shared" si="3"/>
        <v>0</v>
      </c>
      <c r="AR16" s="32">
        <f t="shared" si="3"/>
        <v>0</v>
      </c>
      <c r="AS16" s="32">
        <f t="shared" si="3"/>
        <v>0</v>
      </c>
      <c r="AT16" s="32">
        <f t="shared" si="3"/>
        <v>0</v>
      </c>
      <c r="AU16" s="32">
        <f t="shared" si="3"/>
        <v>0</v>
      </c>
      <c r="AV16" s="32">
        <f t="shared" si="3"/>
        <v>0</v>
      </c>
      <c r="AW16" s="32">
        <f t="shared" si="3"/>
        <v>0</v>
      </c>
      <c r="AX16" s="32">
        <f t="shared" si="3"/>
        <v>0</v>
      </c>
      <c r="AY16" s="32">
        <f t="shared" si="3"/>
        <v>0</v>
      </c>
      <c r="AZ16" s="32">
        <f t="shared" si="3"/>
        <v>0</v>
      </c>
      <c r="BA16" s="32">
        <f t="shared" si="3"/>
        <v>0</v>
      </c>
      <c r="BB16" s="32">
        <f t="shared" si="3"/>
        <v>0</v>
      </c>
      <c r="BC16" s="32">
        <f t="shared" si="3"/>
        <v>0</v>
      </c>
      <c r="BD16" s="32">
        <f>BD8-BD12</f>
        <v>0</v>
      </c>
      <c r="BE16" s="32">
        <f t="shared" si="3"/>
        <v>0</v>
      </c>
      <c r="BF16" s="32">
        <f t="shared" si="3"/>
        <v>0</v>
      </c>
      <c r="BG16" s="32">
        <f t="shared" si="3"/>
        <v>0</v>
      </c>
      <c r="BH16" s="32">
        <f t="shared" si="3"/>
        <v>0</v>
      </c>
    </row>
    <row r="17" spans="1:60" ht="42.75">
      <c r="A17" s="99" t="s">
        <v>73</v>
      </c>
      <c r="B17" s="99"/>
      <c r="C17" s="40" t="s">
        <v>74</v>
      </c>
      <c r="D17" s="41">
        <f t="shared" si="0"/>
        <v>694365</v>
      </c>
      <c r="E17" s="41">
        <f t="shared" ref="E17:BH17" si="4">E18</f>
        <v>88236</v>
      </c>
      <c r="F17" s="41">
        <f t="shared" si="4"/>
        <v>3715</v>
      </c>
      <c r="G17" s="41">
        <f t="shared" si="4"/>
        <v>92697</v>
      </c>
      <c r="H17" s="41">
        <f t="shared" si="4"/>
        <v>4256</v>
      </c>
      <c r="I17" s="41">
        <f t="shared" si="4"/>
        <v>7178</v>
      </c>
      <c r="J17" s="41">
        <f t="shared" si="4"/>
        <v>7757</v>
      </c>
      <c r="K17" s="41">
        <f t="shared" si="4"/>
        <v>6706</v>
      </c>
      <c r="L17" s="41">
        <f t="shared" si="4"/>
        <v>20029</v>
      </c>
      <c r="M17" s="41">
        <f t="shared" si="4"/>
        <v>38042</v>
      </c>
      <c r="N17" s="41">
        <f t="shared" si="4"/>
        <v>1831</v>
      </c>
      <c r="O17" s="41">
        <f t="shared" si="4"/>
        <v>15829</v>
      </c>
      <c r="P17" s="41">
        <f t="shared" si="4"/>
        <v>9494</v>
      </c>
      <c r="Q17" s="41">
        <f t="shared" si="4"/>
        <v>7235</v>
      </c>
      <c r="R17" s="41">
        <f t="shared" si="4"/>
        <v>14551</v>
      </c>
      <c r="S17" s="41">
        <f t="shared" si="4"/>
        <v>13886</v>
      </c>
      <c r="T17" s="41">
        <f t="shared" si="4"/>
        <v>3974</v>
      </c>
      <c r="U17" s="41">
        <f t="shared" si="4"/>
        <v>15908</v>
      </c>
      <c r="V17" s="41">
        <f t="shared" si="4"/>
        <v>2290</v>
      </c>
      <c r="W17" s="41">
        <f t="shared" si="4"/>
        <v>1742</v>
      </c>
      <c r="X17" s="41">
        <f t="shared" si="4"/>
        <v>300</v>
      </c>
      <c r="Y17" s="41">
        <f t="shared" si="4"/>
        <v>350</v>
      </c>
      <c r="Z17" s="41">
        <f t="shared" si="4"/>
        <v>860</v>
      </c>
      <c r="AA17" s="41">
        <f t="shared" si="4"/>
        <v>17745</v>
      </c>
      <c r="AB17" s="41">
        <f t="shared" si="4"/>
        <v>5534</v>
      </c>
      <c r="AC17" s="41">
        <f t="shared" si="4"/>
        <v>5674</v>
      </c>
      <c r="AD17" s="41">
        <f t="shared" si="4"/>
        <v>19210</v>
      </c>
      <c r="AE17" s="41">
        <f t="shared" si="4"/>
        <v>20055</v>
      </c>
      <c r="AF17" s="41">
        <f t="shared" si="4"/>
        <v>21638</v>
      </c>
      <c r="AG17" s="41">
        <f t="shared" si="4"/>
        <v>21506</v>
      </c>
      <c r="AH17" s="41">
        <f t="shared" si="4"/>
        <v>18553</v>
      </c>
      <c r="AI17" s="41">
        <f t="shared" si="4"/>
        <v>24921</v>
      </c>
      <c r="AJ17" s="41">
        <f t="shared" si="4"/>
        <v>7466</v>
      </c>
      <c r="AK17" s="41">
        <f t="shared" si="4"/>
        <v>5429</v>
      </c>
      <c r="AL17" s="41">
        <f t="shared" si="4"/>
        <v>1200</v>
      </c>
      <c r="AM17" s="41">
        <f t="shared" si="4"/>
        <v>2398</v>
      </c>
      <c r="AN17" s="41">
        <f t="shared" si="4"/>
        <v>13630</v>
      </c>
      <c r="AO17" s="41">
        <f t="shared" si="4"/>
        <v>9927</v>
      </c>
      <c r="AP17" s="41">
        <f t="shared" si="4"/>
        <v>16844</v>
      </c>
      <c r="AQ17" s="41">
        <f t="shared" si="4"/>
        <v>8553</v>
      </c>
      <c r="AR17" s="41">
        <f t="shared" si="4"/>
        <v>15622</v>
      </c>
      <c r="AS17" s="41">
        <f t="shared" si="4"/>
        <v>10081</v>
      </c>
      <c r="AT17" s="41">
        <f t="shared" si="4"/>
        <v>2833</v>
      </c>
      <c r="AU17" s="41">
        <f t="shared" si="4"/>
        <v>5160</v>
      </c>
      <c r="AV17" s="41">
        <f t="shared" si="4"/>
        <v>10225</v>
      </c>
      <c r="AW17" s="41">
        <f t="shared" si="4"/>
        <v>5944</v>
      </c>
      <c r="AX17" s="41">
        <f t="shared" si="4"/>
        <v>1100</v>
      </c>
      <c r="AY17" s="41">
        <f t="shared" si="4"/>
        <v>1150</v>
      </c>
      <c r="AZ17" s="41">
        <f t="shared" si="4"/>
        <v>880</v>
      </c>
      <c r="BA17" s="41">
        <f t="shared" si="4"/>
        <v>5991</v>
      </c>
      <c r="BB17" s="41">
        <f t="shared" si="4"/>
        <v>13683</v>
      </c>
      <c r="BC17" s="41">
        <f t="shared" si="4"/>
        <v>16011</v>
      </c>
      <c r="BD17" s="41">
        <f t="shared" si="4"/>
        <v>15809</v>
      </c>
      <c r="BE17" s="41">
        <f t="shared" si="4"/>
        <v>9332</v>
      </c>
      <c r="BF17" s="41">
        <f t="shared" si="4"/>
        <v>2500</v>
      </c>
      <c r="BG17" s="41">
        <f t="shared" si="4"/>
        <v>595</v>
      </c>
      <c r="BH17" s="41">
        <f t="shared" si="4"/>
        <v>300</v>
      </c>
    </row>
    <row r="18" spans="1:60" ht="33.75" customHeight="1">
      <c r="A18" s="42"/>
      <c r="B18" s="42"/>
      <c r="C18" s="43" t="s">
        <v>75</v>
      </c>
      <c r="D18" s="41">
        <f t="shared" si="0"/>
        <v>694365</v>
      </c>
      <c r="E18" s="41">
        <f>SUM(E19,E33,E41,E44,E47,E58,E64)</f>
        <v>88236</v>
      </c>
      <c r="F18" s="41">
        <f t="shared" ref="F18:BH18" si="5">SUM(F19,F33,F41,F44,F47,F58,F64)</f>
        <v>3715</v>
      </c>
      <c r="G18" s="41">
        <f t="shared" si="5"/>
        <v>92697</v>
      </c>
      <c r="H18" s="41">
        <f t="shared" si="5"/>
        <v>4256</v>
      </c>
      <c r="I18" s="41">
        <f t="shared" si="5"/>
        <v>7178</v>
      </c>
      <c r="J18" s="41">
        <f t="shared" si="5"/>
        <v>7757</v>
      </c>
      <c r="K18" s="41">
        <f t="shared" si="5"/>
        <v>6706</v>
      </c>
      <c r="L18" s="41">
        <f t="shared" si="5"/>
        <v>20029</v>
      </c>
      <c r="M18" s="41">
        <f t="shared" si="5"/>
        <v>38042</v>
      </c>
      <c r="N18" s="41">
        <f t="shared" si="5"/>
        <v>1831</v>
      </c>
      <c r="O18" s="41">
        <f t="shared" si="5"/>
        <v>15829</v>
      </c>
      <c r="P18" s="41">
        <f t="shared" si="5"/>
        <v>9494</v>
      </c>
      <c r="Q18" s="41">
        <f t="shared" si="5"/>
        <v>7235</v>
      </c>
      <c r="R18" s="41">
        <f t="shared" si="5"/>
        <v>14551</v>
      </c>
      <c r="S18" s="41">
        <f t="shared" si="5"/>
        <v>13886</v>
      </c>
      <c r="T18" s="41">
        <f t="shared" si="5"/>
        <v>3974</v>
      </c>
      <c r="U18" s="41">
        <f t="shared" si="5"/>
        <v>15908</v>
      </c>
      <c r="V18" s="41">
        <f t="shared" si="5"/>
        <v>2290</v>
      </c>
      <c r="W18" s="41">
        <f t="shared" si="5"/>
        <v>1742</v>
      </c>
      <c r="X18" s="41">
        <f t="shared" si="5"/>
        <v>300</v>
      </c>
      <c r="Y18" s="41">
        <f t="shared" si="5"/>
        <v>350</v>
      </c>
      <c r="Z18" s="41">
        <f t="shared" si="5"/>
        <v>860</v>
      </c>
      <c r="AA18" s="41">
        <f t="shared" si="5"/>
        <v>17745</v>
      </c>
      <c r="AB18" s="41">
        <f t="shared" si="5"/>
        <v>5534</v>
      </c>
      <c r="AC18" s="41">
        <f t="shared" si="5"/>
        <v>5674</v>
      </c>
      <c r="AD18" s="41">
        <f t="shared" si="5"/>
        <v>19210</v>
      </c>
      <c r="AE18" s="41">
        <f t="shared" si="5"/>
        <v>20055</v>
      </c>
      <c r="AF18" s="41">
        <f t="shared" si="5"/>
        <v>21638</v>
      </c>
      <c r="AG18" s="41">
        <f t="shared" si="5"/>
        <v>21506</v>
      </c>
      <c r="AH18" s="41">
        <f t="shared" si="5"/>
        <v>18553</v>
      </c>
      <c r="AI18" s="41">
        <f t="shared" si="5"/>
        <v>24921</v>
      </c>
      <c r="AJ18" s="41">
        <f t="shared" si="5"/>
        <v>7466</v>
      </c>
      <c r="AK18" s="41">
        <f t="shared" si="5"/>
        <v>5429</v>
      </c>
      <c r="AL18" s="41">
        <f t="shared" si="5"/>
        <v>1200</v>
      </c>
      <c r="AM18" s="41">
        <f t="shared" si="5"/>
        <v>2398</v>
      </c>
      <c r="AN18" s="41">
        <f t="shared" si="5"/>
        <v>13630</v>
      </c>
      <c r="AO18" s="41">
        <f t="shared" si="5"/>
        <v>9927</v>
      </c>
      <c r="AP18" s="41">
        <f t="shared" si="5"/>
        <v>16844</v>
      </c>
      <c r="AQ18" s="41">
        <f t="shared" si="5"/>
        <v>8553</v>
      </c>
      <c r="AR18" s="41">
        <f t="shared" si="5"/>
        <v>15622</v>
      </c>
      <c r="AS18" s="41">
        <f t="shared" si="5"/>
        <v>10081</v>
      </c>
      <c r="AT18" s="41">
        <f t="shared" si="5"/>
        <v>2833</v>
      </c>
      <c r="AU18" s="41">
        <f t="shared" si="5"/>
        <v>5160</v>
      </c>
      <c r="AV18" s="41">
        <f t="shared" si="5"/>
        <v>10225</v>
      </c>
      <c r="AW18" s="41">
        <f t="shared" si="5"/>
        <v>5944</v>
      </c>
      <c r="AX18" s="41">
        <f t="shared" si="5"/>
        <v>1100</v>
      </c>
      <c r="AY18" s="41">
        <f t="shared" si="5"/>
        <v>1150</v>
      </c>
      <c r="AZ18" s="41">
        <f t="shared" si="5"/>
        <v>880</v>
      </c>
      <c r="BA18" s="41">
        <f t="shared" si="5"/>
        <v>5991</v>
      </c>
      <c r="BB18" s="41">
        <f t="shared" si="5"/>
        <v>13683</v>
      </c>
      <c r="BC18" s="41">
        <f t="shared" si="5"/>
        <v>16011</v>
      </c>
      <c r="BD18" s="41">
        <f t="shared" si="5"/>
        <v>15809</v>
      </c>
      <c r="BE18" s="41">
        <f t="shared" si="5"/>
        <v>9332</v>
      </c>
      <c r="BF18" s="41">
        <f t="shared" si="5"/>
        <v>2500</v>
      </c>
      <c r="BG18" s="41">
        <f t="shared" si="5"/>
        <v>595</v>
      </c>
      <c r="BH18" s="41">
        <f t="shared" si="5"/>
        <v>300</v>
      </c>
    </row>
    <row r="19" spans="1:60" s="46" customFormat="1" ht="22.15" customHeight="1">
      <c r="A19" s="44" t="s">
        <v>76</v>
      </c>
      <c r="B19" s="44"/>
      <c r="C19" s="45" t="s">
        <v>77</v>
      </c>
      <c r="D19" s="23">
        <f t="shared" si="0"/>
        <v>237230</v>
      </c>
      <c r="E19" s="27">
        <f>E20</f>
        <v>500</v>
      </c>
      <c r="F19" s="27">
        <f t="shared" ref="F19:BH19" si="6">F20</f>
        <v>0</v>
      </c>
      <c r="G19" s="27">
        <f>G20</f>
        <v>72156</v>
      </c>
      <c r="H19" s="27">
        <f t="shared" si="6"/>
        <v>2012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0</v>
      </c>
      <c r="R19" s="27">
        <f t="shared" si="6"/>
        <v>0</v>
      </c>
      <c r="S19" s="27">
        <f t="shared" si="6"/>
        <v>0</v>
      </c>
      <c r="T19" s="27">
        <f t="shared" si="6"/>
        <v>100</v>
      </c>
      <c r="U19" s="27">
        <f t="shared" si="6"/>
        <v>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860</v>
      </c>
      <c r="AA19" s="27">
        <f t="shared" si="6"/>
        <v>17545</v>
      </c>
      <c r="AB19" s="27">
        <f t="shared" si="6"/>
        <v>5534</v>
      </c>
      <c r="AC19" s="27">
        <f t="shared" si="6"/>
        <v>5474</v>
      </c>
      <c r="AD19" s="27">
        <f t="shared" si="6"/>
        <v>19210</v>
      </c>
      <c r="AE19" s="27">
        <f t="shared" si="6"/>
        <v>19855</v>
      </c>
      <c r="AF19" s="27">
        <f t="shared" si="6"/>
        <v>21538</v>
      </c>
      <c r="AG19" s="27">
        <f t="shared" si="6"/>
        <v>21506</v>
      </c>
      <c r="AH19" s="27">
        <f t="shared" si="6"/>
        <v>18553</v>
      </c>
      <c r="AI19" s="27">
        <f t="shared" si="6"/>
        <v>24921</v>
      </c>
      <c r="AJ19" s="27">
        <f t="shared" si="6"/>
        <v>7466</v>
      </c>
      <c r="AK19" s="27">
        <f t="shared" si="6"/>
        <v>0</v>
      </c>
      <c r="AL19" s="27">
        <f t="shared" si="6"/>
        <v>0</v>
      </c>
      <c r="AM19" s="27">
        <f t="shared" si="6"/>
        <v>0</v>
      </c>
      <c r="AN19" s="27">
        <f t="shared" si="6"/>
        <v>0</v>
      </c>
      <c r="AO19" s="27">
        <f t="shared" si="6"/>
        <v>0</v>
      </c>
      <c r="AP19" s="27">
        <f t="shared" si="6"/>
        <v>0</v>
      </c>
      <c r="AQ19" s="27">
        <f t="shared" si="6"/>
        <v>0</v>
      </c>
      <c r="AR19" s="27">
        <f t="shared" si="6"/>
        <v>0</v>
      </c>
      <c r="AS19" s="27">
        <f t="shared" si="6"/>
        <v>0</v>
      </c>
      <c r="AT19" s="27">
        <f t="shared" si="6"/>
        <v>0</v>
      </c>
      <c r="AU19" s="27">
        <f t="shared" si="6"/>
        <v>0</v>
      </c>
      <c r="AV19" s="27">
        <f t="shared" si="6"/>
        <v>0</v>
      </c>
      <c r="AW19" s="27">
        <f t="shared" si="6"/>
        <v>0</v>
      </c>
      <c r="AX19" s="27">
        <f t="shared" si="6"/>
        <v>0</v>
      </c>
      <c r="AY19" s="27">
        <f t="shared" si="6"/>
        <v>0</v>
      </c>
      <c r="AZ19" s="27">
        <f t="shared" si="6"/>
        <v>0</v>
      </c>
      <c r="BA19" s="27">
        <f t="shared" si="6"/>
        <v>0</v>
      </c>
      <c r="BB19" s="27">
        <f t="shared" si="6"/>
        <v>0</v>
      </c>
      <c r="BC19" s="27">
        <f t="shared" si="6"/>
        <v>0</v>
      </c>
      <c r="BD19" s="27">
        <f t="shared" si="6"/>
        <v>0</v>
      </c>
      <c r="BE19" s="27">
        <f t="shared" si="6"/>
        <v>0</v>
      </c>
      <c r="BF19" s="27">
        <f t="shared" si="6"/>
        <v>0</v>
      </c>
      <c r="BG19" s="27">
        <f t="shared" si="6"/>
        <v>0</v>
      </c>
      <c r="BH19" s="27">
        <f t="shared" si="6"/>
        <v>0</v>
      </c>
    </row>
    <row r="20" spans="1:60" s="46" customFormat="1" ht="15.75" hidden="1" customHeight="1">
      <c r="A20" s="47"/>
      <c r="B20" s="47"/>
      <c r="C20" s="45" t="s">
        <v>78</v>
      </c>
      <c r="D20" s="23">
        <f t="shared" si="0"/>
        <v>237230</v>
      </c>
      <c r="E20" s="27">
        <f t="shared" ref="E20:BE20" si="7">E28+E21+E25+E32</f>
        <v>500</v>
      </c>
      <c r="F20" s="27">
        <f t="shared" si="7"/>
        <v>0</v>
      </c>
      <c r="G20" s="27">
        <f t="shared" si="7"/>
        <v>72156</v>
      </c>
      <c r="H20" s="27">
        <f t="shared" si="7"/>
        <v>2012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7">
        <f t="shared" si="7"/>
        <v>0</v>
      </c>
      <c r="Q20" s="27">
        <f t="shared" si="7"/>
        <v>0</v>
      </c>
      <c r="R20" s="27">
        <f t="shared" si="7"/>
        <v>0</v>
      </c>
      <c r="S20" s="27">
        <f t="shared" si="7"/>
        <v>0</v>
      </c>
      <c r="T20" s="27">
        <f t="shared" si="7"/>
        <v>100</v>
      </c>
      <c r="U20" s="27">
        <f>U28+U21+U25+U32</f>
        <v>0</v>
      </c>
      <c r="V20" s="27">
        <f>V28+V21+V25+V32</f>
        <v>0</v>
      </c>
      <c r="W20" s="27">
        <f>W28+W21+W25+W32</f>
        <v>0</v>
      </c>
      <c r="X20" s="27"/>
      <c r="Y20" s="27">
        <f>Y28+Y21+Y25+Y32</f>
        <v>0</v>
      </c>
      <c r="Z20" s="27">
        <f t="shared" si="7"/>
        <v>860</v>
      </c>
      <c r="AA20" s="27">
        <f t="shared" si="7"/>
        <v>17545</v>
      </c>
      <c r="AB20" s="27">
        <f t="shared" si="7"/>
        <v>5534</v>
      </c>
      <c r="AC20" s="27">
        <f t="shared" si="7"/>
        <v>5474</v>
      </c>
      <c r="AD20" s="27">
        <f t="shared" si="7"/>
        <v>19210</v>
      </c>
      <c r="AE20" s="27">
        <f t="shared" si="7"/>
        <v>19855</v>
      </c>
      <c r="AF20" s="27">
        <f t="shared" si="7"/>
        <v>21538</v>
      </c>
      <c r="AG20" s="27">
        <f t="shared" si="7"/>
        <v>21506</v>
      </c>
      <c r="AH20" s="27">
        <f t="shared" si="7"/>
        <v>18553</v>
      </c>
      <c r="AI20" s="27">
        <f t="shared" si="7"/>
        <v>24921</v>
      </c>
      <c r="AJ20" s="27">
        <f t="shared" si="7"/>
        <v>7466</v>
      </c>
      <c r="AK20" s="27">
        <f t="shared" si="7"/>
        <v>0</v>
      </c>
      <c r="AL20" s="27">
        <f t="shared" si="7"/>
        <v>0</v>
      </c>
      <c r="AM20" s="27">
        <f t="shared" si="7"/>
        <v>0</v>
      </c>
      <c r="AN20" s="27">
        <f t="shared" si="7"/>
        <v>0</v>
      </c>
      <c r="AO20" s="27">
        <f t="shared" si="7"/>
        <v>0</v>
      </c>
      <c r="AP20" s="27">
        <f t="shared" si="7"/>
        <v>0</v>
      </c>
      <c r="AQ20" s="27">
        <f t="shared" si="7"/>
        <v>0</v>
      </c>
      <c r="AR20" s="27">
        <f t="shared" si="7"/>
        <v>0</v>
      </c>
      <c r="AS20" s="27">
        <f t="shared" si="7"/>
        <v>0</v>
      </c>
      <c r="AT20" s="27">
        <f t="shared" si="7"/>
        <v>0</v>
      </c>
      <c r="AU20" s="27">
        <f t="shared" si="7"/>
        <v>0</v>
      </c>
      <c r="AV20" s="27">
        <f t="shared" si="7"/>
        <v>0</v>
      </c>
      <c r="AW20" s="27">
        <f t="shared" si="7"/>
        <v>0</v>
      </c>
      <c r="AX20" s="27">
        <f t="shared" si="7"/>
        <v>0</v>
      </c>
      <c r="AY20" s="27">
        <f t="shared" si="7"/>
        <v>0</v>
      </c>
      <c r="AZ20" s="27">
        <f t="shared" si="7"/>
        <v>0</v>
      </c>
      <c r="BA20" s="27">
        <f t="shared" si="7"/>
        <v>0</v>
      </c>
      <c r="BB20" s="27">
        <f t="shared" si="7"/>
        <v>0</v>
      </c>
      <c r="BC20" s="27">
        <f t="shared" si="7"/>
        <v>0</v>
      </c>
      <c r="BD20" s="27">
        <f>BD28+BD21+BD25+BD32</f>
        <v>0</v>
      </c>
      <c r="BE20" s="27">
        <f t="shared" si="7"/>
        <v>0</v>
      </c>
      <c r="BF20" s="27">
        <f>BF28+BF21+BF25+BF32</f>
        <v>0</v>
      </c>
      <c r="BG20" s="27">
        <f>BG28+BG21+BG25+BG32</f>
        <v>0</v>
      </c>
      <c r="BH20" s="27">
        <f>BH28+BH21+BH25+BH32</f>
        <v>0</v>
      </c>
    </row>
    <row r="21" spans="1:60" s="46" customFormat="1" ht="27" customHeight="1">
      <c r="A21" s="47"/>
      <c r="B21" s="44" t="s">
        <v>79</v>
      </c>
      <c r="C21" s="45" t="s">
        <v>80</v>
      </c>
      <c r="D21" s="23">
        <f t="shared" si="0"/>
        <v>89156</v>
      </c>
      <c r="E21" s="27">
        <f>E22+E23</f>
        <v>0</v>
      </c>
      <c r="F21" s="27">
        <f t="shared" ref="F21:BG21" si="8">F22+F23</f>
        <v>0</v>
      </c>
      <c r="G21" s="27">
        <f t="shared" si="8"/>
        <v>0</v>
      </c>
      <c r="H21" s="27">
        <f t="shared" si="8"/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>
        <f t="shared" si="8"/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>
        <f t="shared" si="8"/>
        <v>0</v>
      </c>
      <c r="Q21" s="27"/>
      <c r="R21" s="27">
        <f>R22+R23</f>
        <v>0</v>
      </c>
      <c r="S21" s="27">
        <f>S22+S23</f>
        <v>0</v>
      </c>
      <c r="T21" s="27">
        <f t="shared" si="8"/>
        <v>0</v>
      </c>
      <c r="U21" s="27">
        <f>U22+U23</f>
        <v>0</v>
      </c>
      <c r="V21" s="27">
        <f>V22+V23</f>
        <v>0</v>
      </c>
      <c r="W21" s="27"/>
      <c r="X21" s="27"/>
      <c r="Y21" s="27">
        <f>Y22+Y23</f>
        <v>0</v>
      </c>
      <c r="Z21" s="27">
        <f t="shared" si="8"/>
        <v>0</v>
      </c>
      <c r="AA21" s="27">
        <f t="shared" si="8"/>
        <v>17545</v>
      </c>
      <c r="AB21" s="27">
        <f t="shared" si="8"/>
        <v>5534</v>
      </c>
      <c r="AC21" s="27">
        <f t="shared" si="8"/>
        <v>5474</v>
      </c>
      <c r="AD21" s="27">
        <f t="shared" si="8"/>
        <v>19210</v>
      </c>
      <c r="AE21" s="27">
        <f t="shared" si="8"/>
        <v>19855</v>
      </c>
      <c r="AF21" s="27">
        <f t="shared" si="8"/>
        <v>21538</v>
      </c>
      <c r="AG21" s="27">
        <f t="shared" si="8"/>
        <v>0</v>
      </c>
      <c r="AH21" s="27">
        <f t="shared" si="8"/>
        <v>0</v>
      </c>
      <c r="AI21" s="27">
        <f t="shared" si="8"/>
        <v>0</v>
      </c>
      <c r="AJ21" s="27">
        <f t="shared" si="8"/>
        <v>0</v>
      </c>
      <c r="AK21" s="27">
        <f t="shared" si="8"/>
        <v>0</v>
      </c>
      <c r="AL21" s="27">
        <f t="shared" si="8"/>
        <v>0</v>
      </c>
      <c r="AM21" s="27">
        <f t="shared" si="8"/>
        <v>0</v>
      </c>
      <c r="AN21" s="27">
        <f t="shared" si="8"/>
        <v>0</v>
      </c>
      <c r="AO21" s="27">
        <f t="shared" si="8"/>
        <v>0</v>
      </c>
      <c r="AP21" s="27">
        <f t="shared" si="8"/>
        <v>0</v>
      </c>
      <c r="AQ21" s="27">
        <f t="shared" si="8"/>
        <v>0</v>
      </c>
      <c r="AR21" s="27">
        <f t="shared" si="8"/>
        <v>0</v>
      </c>
      <c r="AS21" s="27">
        <f t="shared" si="8"/>
        <v>0</v>
      </c>
      <c r="AT21" s="27">
        <f t="shared" si="8"/>
        <v>0</v>
      </c>
      <c r="AU21" s="27">
        <f t="shared" si="8"/>
        <v>0</v>
      </c>
      <c r="AV21" s="27">
        <f t="shared" si="8"/>
        <v>0</v>
      </c>
      <c r="AW21" s="27">
        <f t="shared" si="8"/>
        <v>0</v>
      </c>
      <c r="AX21" s="27">
        <f>AX22+AX23</f>
        <v>0</v>
      </c>
      <c r="AY21" s="27">
        <f t="shared" si="8"/>
        <v>0</v>
      </c>
      <c r="AZ21" s="27">
        <f t="shared" si="8"/>
        <v>0</v>
      </c>
      <c r="BA21" s="27">
        <f t="shared" si="8"/>
        <v>0</v>
      </c>
      <c r="BB21" s="27">
        <f t="shared" si="8"/>
        <v>0</v>
      </c>
      <c r="BC21" s="27">
        <f t="shared" si="8"/>
        <v>0</v>
      </c>
      <c r="BD21" s="27">
        <f>BD22+BD23</f>
        <v>0</v>
      </c>
      <c r="BE21" s="27">
        <f t="shared" si="8"/>
        <v>0</v>
      </c>
      <c r="BF21" s="27">
        <f t="shared" si="8"/>
        <v>0</v>
      </c>
      <c r="BG21" s="27">
        <f t="shared" si="8"/>
        <v>0</v>
      </c>
      <c r="BH21" s="27">
        <f>BH22+BH23</f>
        <v>0</v>
      </c>
    </row>
    <row r="22" spans="1:60" s="46" customFormat="1" ht="24.75" customHeight="1">
      <c r="A22" s="47"/>
      <c r="B22" s="48"/>
      <c r="C22" s="49" t="s">
        <v>81</v>
      </c>
      <c r="D22" s="23">
        <f t="shared" si="0"/>
        <v>0</v>
      </c>
      <c r="E22" s="26"/>
      <c r="F22" s="26"/>
      <c r="G22" s="26"/>
      <c r="H22" s="26"/>
      <c r="I22" s="26"/>
      <c r="J22" s="26"/>
      <c r="K22" s="26"/>
      <c r="L22" s="26"/>
      <c r="M22" s="27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8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8"/>
      <c r="BE22" s="26"/>
      <c r="BF22" s="28"/>
      <c r="BG22" s="28"/>
      <c r="BH22" s="28"/>
    </row>
    <row r="23" spans="1:60" ht="24.75" customHeight="1">
      <c r="A23" s="50"/>
      <c r="B23" s="50"/>
      <c r="C23" s="49" t="s">
        <v>82</v>
      </c>
      <c r="D23" s="23">
        <f t="shared" si="0"/>
        <v>89156</v>
      </c>
      <c r="E23" s="26"/>
      <c r="F23" s="26"/>
      <c r="G23" s="26"/>
      <c r="H23" s="26"/>
      <c r="I23" s="26"/>
      <c r="J23" s="26"/>
      <c r="K23" s="26"/>
      <c r="L23" s="26"/>
      <c r="M23" s="2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8"/>
      <c r="Z23" s="26"/>
      <c r="AA23" s="26">
        <f>2400+477+200+14468</f>
        <v>17545</v>
      </c>
      <c r="AB23" s="26">
        <f>456+5078</f>
        <v>5534</v>
      </c>
      <c r="AC23" s="26">
        <f>852+104+275+4243</f>
        <v>5474</v>
      </c>
      <c r="AD23" s="26">
        <f>2853+201+16156</f>
        <v>19210</v>
      </c>
      <c r="AE23" s="26">
        <f>2381+421+300+500+16253</f>
        <v>19855</v>
      </c>
      <c r="AF23" s="26">
        <f>12357+88+100+8993</f>
        <v>21538</v>
      </c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8"/>
      <c r="BE23" s="26"/>
      <c r="BF23" s="28"/>
      <c r="BG23" s="28"/>
      <c r="BH23" s="28"/>
    </row>
    <row r="24" spans="1:60" s="56" customFormat="1" ht="22.5" customHeight="1">
      <c r="A24" s="51"/>
      <c r="B24" s="51"/>
      <c r="C24" s="52" t="s">
        <v>83</v>
      </c>
      <c r="D24" s="23">
        <f t="shared" si="0"/>
        <v>20843</v>
      </c>
      <c r="E24" s="53"/>
      <c r="F24" s="53"/>
      <c r="G24" s="53"/>
      <c r="H24" s="53"/>
      <c r="I24" s="53"/>
      <c r="J24" s="53"/>
      <c r="K24" s="53"/>
      <c r="L24" s="53"/>
      <c r="M24" s="54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5"/>
      <c r="Z24" s="53"/>
      <c r="AA24" s="53">
        <v>2400</v>
      </c>
      <c r="AB24" s="53">
        <v>0</v>
      </c>
      <c r="AC24" s="53">
        <v>852</v>
      </c>
      <c r="AD24" s="53">
        <v>2853</v>
      </c>
      <c r="AE24" s="53">
        <v>2381</v>
      </c>
      <c r="AF24" s="53">
        <v>12357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5"/>
      <c r="BE24" s="53"/>
      <c r="BF24" s="55"/>
      <c r="BG24" s="55"/>
      <c r="BH24" s="55"/>
    </row>
    <row r="25" spans="1:60" s="46" customFormat="1" ht="22.5" customHeight="1">
      <c r="A25" s="47"/>
      <c r="B25" s="44" t="s">
        <v>84</v>
      </c>
      <c r="C25" s="57" t="s">
        <v>85</v>
      </c>
      <c r="D25" s="23">
        <f t="shared" si="0"/>
        <v>7466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>
        <f>AJ26+AJ27</f>
        <v>7466</v>
      </c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7"/>
      <c r="BF25" s="28"/>
      <c r="BG25" s="28"/>
      <c r="BH25" s="28"/>
    </row>
    <row r="26" spans="1:60" s="46" customFormat="1" ht="22.5" customHeight="1">
      <c r="A26" s="47"/>
      <c r="B26" s="47"/>
      <c r="C26" s="57" t="s">
        <v>81</v>
      </c>
      <c r="D26" s="23">
        <f t="shared" si="0"/>
        <v>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6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7"/>
      <c r="BF26" s="28"/>
      <c r="BG26" s="28"/>
      <c r="BH26" s="28"/>
    </row>
    <row r="27" spans="1:60" s="46" customFormat="1" ht="22.5" customHeight="1">
      <c r="A27" s="47"/>
      <c r="B27" s="47"/>
      <c r="C27" s="57" t="s">
        <v>82</v>
      </c>
      <c r="D27" s="23">
        <f t="shared" si="0"/>
        <v>7466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6">
        <f>3640+1000+2826</f>
        <v>7466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7"/>
      <c r="BF27" s="28"/>
      <c r="BG27" s="28"/>
      <c r="BH27" s="28"/>
    </row>
    <row r="28" spans="1:60" s="46" customFormat="1" ht="22.5" customHeight="1">
      <c r="A28" s="47"/>
      <c r="B28" s="44" t="s">
        <v>86</v>
      </c>
      <c r="C28" s="45" t="s">
        <v>87</v>
      </c>
      <c r="D28" s="23">
        <f t="shared" si="0"/>
        <v>64980</v>
      </c>
      <c r="E28" s="27">
        <f t="shared" ref="E28:BG28" si="9">E29+E30</f>
        <v>0</v>
      </c>
      <c r="F28" s="27">
        <f t="shared" si="9"/>
        <v>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9"/>
        <v>0</v>
      </c>
      <c r="L28" s="27">
        <f t="shared" si="9"/>
        <v>0</v>
      </c>
      <c r="M28" s="27">
        <f t="shared" si="9"/>
        <v>0</v>
      </c>
      <c r="N28" s="27">
        <f t="shared" si="9"/>
        <v>0</v>
      </c>
      <c r="O28" s="27">
        <f t="shared" si="9"/>
        <v>0</v>
      </c>
      <c r="P28" s="27">
        <f t="shared" si="9"/>
        <v>0</v>
      </c>
      <c r="Q28" s="27"/>
      <c r="R28" s="27">
        <f>R29+R30</f>
        <v>0</v>
      </c>
      <c r="S28" s="27">
        <f>S29+S30</f>
        <v>0</v>
      </c>
      <c r="T28" s="27">
        <f t="shared" si="9"/>
        <v>0</v>
      </c>
      <c r="U28" s="27">
        <f>U29+U30</f>
        <v>0</v>
      </c>
      <c r="V28" s="27">
        <f>V29+V30</f>
        <v>0</v>
      </c>
      <c r="W28" s="27"/>
      <c r="X28" s="27"/>
      <c r="Y28" s="27">
        <f>Y29+Y30</f>
        <v>0</v>
      </c>
      <c r="Z28" s="27">
        <f t="shared" si="9"/>
        <v>0</v>
      </c>
      <c r="AA28" s="27">
        <f t="shared" si="9"/>
        <v>0</v>
      </c>
      <c r="AB28" s="27">
        <f t="shared" si="9"/>
        <v>0</v>
      </c>
      <c r="AC28" s="27">
        <f t="shared" si="9"/>
        <v>0</v>
      </c>
      <c r="AD28" s="27">
        <f t="shared" si="9"/>
        <v>0</v>
      </c>
      <c r="AE28" s="27">
        <f t="shared" si="9"/>
        <v>0</v>
      </c>
      <c r="AF28" s="27">
        <f t="shared" si="9"/>
        <v>0</v>
      </c>
      <c r="AG28" s="27">
        <f t="shared" si="9"/>
        <v>21506</v>
      </c>
      <c r="AH28" s="27">
        <f t="shared" si="9"/>
        <v>18553</v>
      </c>
      <c r="AI28" s="27">
        <f t="shared" si="9"/>
        <v>24921</v>
      </c>
      <c r="AJ28" s="27">
        <f t="shared" si="9"/>
        <v>0</v>
      </c>
      <c r="AK28" s="27">
        <f t="shared" si="9"/>
        <v>0</v>
      </c>
      <c r="AL28" s="27">
        <f t="shared" si="9"/>
        <v>0</v>
      </c>
      <c r="AM28" s="27">
        <f t="shared" si="9"/>
        <v>0</v>
      </c>
      <c r="AN28" s="27">
        <f t="shared" si="9"/>
        <v>0</v>
      </c>
      <c r="AO28" s="27">
        <f t="shared" si="9"/>
        <v>0</v>
      </c>
      <c r="AP28" s="27">
        <f t="shared" si="9"/>
        <v>0</v>
      </c>
      <c r="AQ28" s="27">
        <f t="shared" si="9"/>
        <v>0</v>
      </c>
      <c r="AR28" s="27">
        <f t="shared" si="9"/>
        <v>0</v>
      </c>
      <c r="AS28" s="27">
        <f t="shared" si="9"/>
        <v>0</v>
      </c>
      <c r="AT28" s="27">
        <f t="shared" si="9"/>
        <v>0</v>
      </c>
      <c r="AU28" s="27">
        <f t="shared" si="9"/>
        <v>0</v>
      </c>
      <c r="AV28" s="27">
        <f t="shared" si="9"/>
        <v>0</v>
      </c>
      <c r="AW28" s="27">
        <f t="shared" si="9"/>
        <v>0</v>
      </c>
      <c r="AX28" s="27">
        <f t="shared" si="9"/>
        <v>0</v>
      </c>
      <c r="AY28" s="27">
        <f t="shared" si="9"/>
        <v>0</v>
      </c>
      <c r="AZ28" s="27">
        <f t="shared" si="9"/>
        <v>0</v>
      </c>
      <c r="BA28" s="27">
        <f t="shared" si="9"/>
        <v>0</v>
      </c>
      <c r="BB28" s="27">
        <f t="shared" si="9"/>
        <v>0</v>
      </c>
      <c r="BC28" s="27">
        <f t="shared" si="9"/>
        <v>0</v>
      </c>
      <c r="BD28" s="27">
        <f>BD29+BD30</f>
        <v>0</v>
      </c>
      <c r="BE28" s="27">
        <f t="shared" si="9"/>
        <v>0</v>
      </c>
      <c r="BF28" s="27">
        <f t="shared" si="9"/>
        <v>0</v>
      </c>
      <c r="BG28" s="27">
        <f t="shared" si="9"/>
        <v>0</v>
      </c>
      <c r="BH28" s="27">
        <f>BH29+BH30</f>
        <v>0</v>
      </c>
    </row>
    <row r="29" spans="1:60" s="60" customFormat="1" ht="22.5" customHeight="1">
      <c r="A29" s="50"/>
      <c r="B29" s="58"/>
      <c r="C29" s="59" t="s">
        <v>81</v>
      </c>
      <c r="D29" s="23">
        <f t="shared" si="0"/>
        <v>0</v>
      </c>
      <c r="E29" s="26"/>
      <c r="F29" s="26"/>
      <c r="G29" s="26"/>
      <c r="H29" s="26"/>
      <c r="I29" s="26"/>
      <c r="J29" s="26"/>
      <c r="K29" s="26"/>
      <c r="L29" s="26"/>
      <c r="M29" s="2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/>
      <c r="Z29" s="26"/>
      <c r="AA29" s="26"/>
      <c r="AB29" s="26"/>
      <c r="AC29" s="26"/>
      <c r="AD29" s="26">
        <v>0</v>
      </c>
      <c r="AE29" s="26">
        <v>0</v>
      </c>
      <c r="AF29" s="26"/>
      <c r="AG29" s="26"/>
      <c r="AH29" s="26">
        <v>0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8"/>
      <c r="BE29" s="26"/>
      <c r="BF29" s="28"/>
      <c r="BG29" s="28"/>
      <c r="BH29" s="28"/>
    </row>
    <row r="30" spans="1:60" s="60" customFormat="1" ht="22.5" customHeight="1">
      <c r="A30" s="50"/>
      <c r="B30" s="58"/>
      <c r="C30" s="49" t="s">
        <v>82</v>
      </c>
      <c r="D30" s="23">
        <f t="shared" si="0"/>
        <v>64980</v>
      </c>
      <c r="E30" s="26"/>
      <c r="F30" s="26"/>
      <c r="G30" s="26"/>
      <c r="H30" s="26"/>
      <c r="I30" s="26"/>
      <c r="J30" s="26"/>
      <c r="K30" s="26"/>
      <c r="L30" s="26"/>
      <c r="M30" s="27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8"/>
      <c r="Z30" s="26"/>
      <c r="AA30" s="26"/>
      <c r="AB30" s="26"/>
      <c r="AC30" s="26"/>
      <c r="AD30" s="26"/>
      <c r="AE30" s="26"/>
      <c r="AF30" s="26"/>
      <c r="AG30" s="26">
        <f>14920+100+150+6336</f>
        <v>21506</v>
      </c>
      <c r="AH30" s="26">
        <f>10249+8204+100</f>
        <v>18553</v>
      </c>
      <c r="AI30" s="26">
        <f>11455+2439+468+10559</f>
        <v>24921</v>
      </c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8"/>
      <c r="BE30" s="26"/>
      <c r="BF30" s="28"/>
      <c r="BG30" s="28"/>
      <c r="BH30" s="28"/>
    </row>
    <row r="31" spans="1:60" s="56" customFormat="1" ht="22.5" customHeight="1">
      <c r="A31" s="51"/>
      <c r="B31" s="61"/>
      <c r="C31" s="52" t="s">
        <v>88</v>
      </c>
      <c r="D31" s="23">
        <f t="shared" si="0"/>
        <v>36624</v>
      </c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5"/>
      <c r="Z31" s="53"/>
      <c r="AA31" s="53"/>
      <c r="AB31" s="53"/>
      <c r="AC31" s="53"/>
      <c r="AD31" s="53">
        <v>0</v>
      </c>
      <c r="AE31" s="53">
        <v>0</v>
      </c>
      <c r="AF31" s="53"/>
      <c r="AG31" s="53">
        <v>14920</v>
      </c>
      <c r="AH31" s="53">
        <v>10249</v>
      </c>
      <c r="AI31" s="53">
        <v>11455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5"/>
      <c r="BE31" s="53"/>
      <c r="BF31" s="55"/>
      <c r="BG31" s="55"/>
      <c r="BH31" s="55"/>
    </row>
    <row r="32" spans="1:60" s="60" customFormat="1" ht="32.25" customHeight="1">
      <c r="A32" s="50"/>
      <c r="B32" s="44" t="s">
        <v>89</v>
      </c>
      <c r="C32" s="62" t="s">
        <v>90</v>
      </c>
      <c r="D32" s="23">
        <f t="shared" si="0"/>
        <v>75628</v>
      </c>
      <c r="E32" s="26">
        <v>500</v>
      </c>
      <c r="F32" s="26"/>
      <c r="G32" s="26">
        <f>74028-2000-100-860-12+1100</f>
        <v>72156</v>
      </c>
      <c r="H32" s="26">
        <f>2000+12</f>
        <v>2012</v>
      </c>
      <c r="I32" s="26"/>
      <c r="J32" s="26"/>
      <c r="K32" s="26"/>
      <c r="L32" s="26"/>
      <c r="M32" s="27"/>
      <c r="N32" s="26"/>
      <c r="O32" s="26"/>
      <c r="P32" s="26"/>
      <c r="Q32" s="26"/>
      <c r="R32" s="26"/>
      <c r="S32" s="26"/>
      <c r="T32" s="26">
        <v>100</v>
      </c>
      <c r="U32" s="26"/>
      <c r="V32" s="26"/>
      <c r="W32" s="26"/>
      <c r="X32" s="26"/>
      <c r="Y32" s="28"/>
      <c r="Z32" s="26">
        <f>2850-1990</f>
        <v>860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8"/>
      <c r="BE32" s="26"/>
      <c r="BF32" s="28"/>
      <c r="BG32" s="28"/>
      <c r="BH32" s="28"/>
    </row>
    <row r="33" spans="1:60" s="46" customFormat="1" ht="23.25" customHeight="1">
      <c r="A33" s="48">
        <v>100</v>
      </c>
      <c r="B33" s="48"/>
      <c r="C33" s="57" t="s">
        <v>91</v>
      </c>
      <c r="D33" s="23">
        <f t="shared" si="0"/>
        <v>17460</v>
      </c>
      <c r="E33" s="27">
        <f t="shared" ref="E33:BH33" si="10">E35+E37+E38</f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27">
        <f t="shared" si="10"/>
        <v>0</v>
      </c>
      <c r="L33" s="27">
        <f t="shared" si="10"/>
        <v>0</v>
      </c>
      <c r="M33" s="27">
        <f t="shared" si="10"/>
        <v>0</v>
      </c>
      <c r="N33" s="27">
        <f t="shared" si="10"/>
        <v>0</v>
      </c>
      <c r="O33" s="27">
        <f t="shared" si="10"/>
        <v>0</v>
      </c>
      <c r="P33" s="27">
        <f t="shared" si="10"/>
        <v>0</v>
      </c>
      <c r="Q33" s="27">
        <f t="shared" si="10"/>
        <v>0</v>
      </c>
      <c r="R33" s="27">
        <f t="shared" si="10"/>
        <v>0</v>
      </c>
      <c r="S33" s="27">
        <f t="shared" si="10"/>
        <v>12886</v>
      </c>
      <c r="T33" s="27">
        <f t="shared" si="10"/>
        <v>3874</v>
      </c>
      <c r="U33" s="27">
        <f>U35+U37+U38</f>
        <v>0</v>
      </c>
      <c r="V33" s="27">
        <f>V35+V37+V38</f>
        <v>0</v>
      </c>
      <c r="W33" s="27">
        <f>W35+W37+W38</f>
        <v>0</v>
      </c>
      <c r="X33" s="27"/>
      <c r="Y33" s="27">
        <f>Y35+Y37+Y38</f>
        <v>0</v>
      </c>
      <c r="Z33" s="27">
        <f t="shared" si="10"/>
        <v>0</v>
      </c>
      <c r="AA33" s="27">
        <f t="shared" si="10"/>
        <v>200</v>
      </c>
      <c r="AB33" s="27">
        <f t="shared" si="10"/>
        <v>0</v>
      </c>
      <c r="AC33" s="27">
        <f t="shared" si="10"/>
        <v>200</v>
      </c>
      <c r="AD33" s="27">
        <f t="shared" si="10"/>
        <v>0</v>
      </c>
      <c r="AE33" s="27">
        <f t="shared" si="10"/>
        <v>200</v>
      </c>
      <c r="AF33" s="27">
        <f t="shared" si="10"/>
        <v>100</v>
      </c>
      <c r="AG33" s="27">
        <f t="shared" si="10"/>
        <v>0</v>
      </c>
      <c r="AH33" s="27">
        <f t="shared" si="10"/>
        <v>0</v>
      </c>
      <c r="AI33" s="27">
        <f t="shared" si="10"/>
        <v>0</v>
      </c>
      <c r="AJ33" s="27">
        <f t="shared" si="10"/>
        <v>0</v>
      </c>
      <c r="AK33" s="27"/>
      <c r="AL33" s="27">
        <f>AL35+AL37+AL38</f>
        <v>0</v>
      </c>
      <c r="AM33" s="27">
        <f>AM35+AM37+AM38</f>
        <v>0</v>
      </c>
      <c r="AN33" s="27">
        <f>AN35+AN37+AN38</f>
        <v>0</v>
      </c>
      <c r="AO33" s="27">
        <f t="shared" si="10"/>
        <v>0</v>
      </c>
      <c r="AP33" s="27">
        <f t="shared" si="10"/>
        <v>0</v>
      </c>
      <c r="AQ33" s="27">
        <f t="shared" si="10"/>
        <v>0</v>
      </c>
      <c r="AR33" s="27">
        <f t="shared" si="10"/>
        <v>0</v>
      </c>
      <c r="AS33" s="27">
        <f t="shared" si="10"/>
        <v>0</v>
      </c>
      <c r="AT33" s="27">
        <f t="shared" si="10"/>
        <v>0</v>
      </c>
      <c r="AU33" s="27">
        <f t="shared" si="10"/>
        <v>0</v>
      </c>
      <c r="AV33" s="27">
        <f t="shared" si="10"/>
        <v>0</v>
      </c>
      <c r="AW33" s="27">
        <f t="shared" si="10"/>
        <v>0</v>
      </c>
      <c r="AX33" s="27">
        <f t="shared" si="10"/>
        <v>0</v>
      </c>
      <c r="AY33" s="27">
        <f t="shared" si="10"/>
        <v>0</v>
      </c>
      <c r="AZ33" s="27">
        <f t="shared" si="10"/>
        <v>0</v>
      </c>
      <c r="BA33" s="27">
        <f t="shared" si="10"/>
        <v>0</v>
      </c>
      <c r="BB33" s="27">
        <f t="shared" si="10"/>
        <v>0</v>
      </c>
      <c r="BC33" s="27">
        <f t="shared" si="10"/>
        <v>0</v>
      </c>
      <c r="BD33" s="27">
        <f>BD35+BD37+BD38</f>
        <v>0</v>
      </c>
      <c r="BE33" s="27">
        <f t="shared" si="10"/>
        <v>0</v>
      </c>
      <c r="BF33" s="27">
        <f t="shared" si="10"/>
        <v>0</v>
      </c>
      <c r="BG33" s="27">
        <f t="shared" si="10"/>
        <v>0</v>
      </c>
      <c r="BH33" s="27">
        <f t="shared" si="10"/>
        <v>0</v>
      </c>
    </row>
    <row r="34" spans="1:60" s="46" customFormat="1" ht="24" customHeight="1">
      <c r="A34" s="48"/>
      <c r="B34" s="48">
        <v>102</v>
      </c>
      <c r="C34" s="57" t="s">
        <v>92</v>
      </c>
      <c r="D34" s="23">
        <f t="shared" si="0"/>
        <v>17460</v>
      </c>
      <c r="E34" s="27">
        <f t="shared" ref="E34:AU34" si="11">SUM(E35:E38)</f>
        <v>0</v>
      </c>
      <c r="F34" s="27">
        <f t="shared" si="11"/>
        <v>0</v>
      </c>
      <c r="G34" s="27">
        <f t="shared" si="11"/>
        <v>0</v>
      </c>
      <c r="H34" s="27">
        <f t="shared" si="11"/>
        <v>0</v>
      </c>
      <c r="I34" s="27">
        <f t="shared" ref="I34:Q34" si="12">SUM(I35:I38)</f>
        <v>0</v>
      </c>
      <c r="J34" s="27">
        <f t="shared" si="12"/>
        <v>0</v>
      </c>
      <c r="K34" s="27">
        <f t="shared" si="12"/>
        <v>0</v>
      </c>
      <c r="L34" s="27">
        <f t="shared" si="12"/>
        <v>0</v>
      </c>
      <c r="M34" s="27">
        <f t="shared" si="12"/>
        <v>0</v>
      </c>
      <c r="N34" s="27">
        <f t="shared" si="12"/>
        <v>0</v>
      </c>
      <c r="O34" s="27">
        <f t="shared" si="12"/>
        <v>0</v>
      </c>
      <c r="P34" s="27">
        <f t="shared" si="12"/>
        <v>0</v>
      </c>
      <c r="Q34" s="27">
        <f t="shared" si="12"/>
        <v>0</v>
      </c>
      <c r="R34" s="27">
        <v>0</v>
      </c>
      <c r="S34" s="27">
        <f>SUM(S35,S37:S38)</f>
        <v>12886</v>
      </c>
      <c r="T34" s="27">
        <f>SUM(T35,T37:T38)</f>
        <v>3874</v>
      </c>
      <c r="U34" s="27">
        <v>0</v>
      </c>
      <c r="V34" s="27">
        <f>SUM(V35:V38)</f>
        <v>0</v>
      </c>
      <c r="W34" s="27">
        <f>SUM(W35:W38)</f>
        <v>0</v>
      </c>
      <c r="X34" s="27"/>
      <c r="Y34" s="27">
        <f>SUM(Y35:Y38)</f>
        <v>0</v>
      </c>
      <c r="Z34" s="27">
        <f t="shared" si="11"/>
        <v>0</v>
      </c>
      <c r="AA34" s="27">
        <f>SUM(AA35:AA38)</f>
        <v>200</v>
      </c>
      <c r="AB34" s="27">
        <f t="shared" ref="AB34" si="13">SUM(AB35:AB38)</f>
        <v>0</v>
      </c>
      <c r="AC34" s="27">
        <f>SUM(AC35:AC38)</f>
        <v>200</v>
      </c>
      <c r="AD34" s="27">
        <f t="shared" ref="AD34:AJ34" si="14">SUM(AD35:AD38)</f>
        <v>0</v>
      </c>
      <c r="AE34" s="27">
        <f t="shared" si="14"/>
        <v>200</v>
      </c>
      <c r="AF34" s="27">
        <f t="shared" si="14"/>
        <v>100</v>
      </c>
      <c r="AG34" s="27">
        <f t="shared" si="14"/>
        <v>0</v>
      </c>
      <c r="AH34" s="27">
        <f t="shared" si="14"/>
        <v>0</v>
      </c>
      <c r="AI34" s="27">
        <f t="shared" si="14"/>
        <v>0</v>
      </c>
      <c r="AJ34" s="27">
        <f t="shared" si="14"/>
        <v>0</v>
      </c>
      <c r="AK34" s="27"/>
      <c r="AL34" s="27">
        <v>0</v>
      </c>
      <c r="AM34" s="27">
        <v>0</v>
      </c>
      <c r="AN34" s="27">
        <f>SUM(AN35:AN38)</f>
        <v>0</v>
      </c>
      <c r="AO34" s="27">
        <f t="shared" si="11"/>
        <v>0</v>
      </c>
      <c r="AP34" s="27">
        <f t="shared" si="11"/>
        <v>0</v>
      </c>
      <c r="AQ34" s="27">
        <f t="shared" si="11"/>
        <v>0</v>
      </c>
      <c r="AR34" s="27">
        <f t="shared" si="11"/>
        <v>0</v>
      </c>
      <c r="AS34" s="27">
        <f t="shared" si="11"/>
        <v>0</v>
      </c>
      <c r="AT34" s="27">
        <f t="shared" si="11"/>
        <v>0</v>
      </c>
      <c r="AU34" s="27">
        <f t="shared" si="11"/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63">
        <v>0</v>
      </c>
      <c r="BG34" s="27">
        <v>0</v>
      </c>
      <c r="BH34" s="27">
        <v>0</v>
      </c>
    </row>
    <row r="35" spans="1:60" s="46" customFormat="1" ht="24" customHeight="1">
      <c r="A35" s="47"/>
      <c r="B35" s="47"/>
      <c r="C35" s="49" t="s">
        <v>81</v>
      </c>
      <c r="D35" s="23">
        <f t="shared" si="0"/>
        <v>0</v>
      </c>
      <c r="E35" s="26"/>
      <c r="F35" s="26"/>
      <c r="G35" s="26"/>
      <c r="H35" s="26"/>
      <c r="I35" s="26"/>
      <c r="J35" s="26"/>
      <c r="K35" s="26"/>
      <c r="L35" s="26"/>
      <c r="M35" s="2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8"/>
      <c r="BE35" s="26"/>
      <c r="BF35" s="28"/>
      <c r="BG35" s="28"/>
      <c r="BH35" s="28"/>
    </row>
    <row r="36" spans="1:60" s="66" customFormat="1" ht="24" hidden="1" customHeight="1">
      <c r="A36" s="64"/>
      <c r="B36" s="64"/>
      <c r="C36" s="65" t="s">
        <v>93</v>
      </c>
      <c r="D36" s="23">
        <f t="shared" si="0"/>
        <v>0</v>
      </c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5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5"/>
      <c r="BE36" s="53"/>
      <c r="BF36" s="55"/>
      <c r="BG36" s="55"/>
      <c r="BH36" s="55"/>
    </row>
    <row r="37" spans="1:60" s="60" customFormat="1" ht="21" customHeight="1">
      <c r="A37" s="50"/>
      <c r="B37" s="50"/>
      <c r="C37" s="49" t="s">
        <v>82</v>
      </c>
      <c r="D37" s="23">
        <f t="shared" si="0"/>
        <v>11614</v>
      </c>
      <c r="E37" s="26"/>
      <c r="F37" s="26"/>
      <c r="G37" s="26"/>
      <c r="H37" s="26"/>
      <c r="I37" s="26"/>
      <c r="J37" s="26"/>
      <c r="K37" s="26"/>
      <c r="L37" s="26"/>
      <c r="M37" s="27"/>
      <c r="N37" s="26"/>
      <c r="O37" s="26"/>
      <c r="P37" s="26"/>
      <c r="Q37" s="26"/>
      <c r="R37" s="26"/>
      <c r="S37" s="26">
        <f>1440+6800</f>
        <v>8240</v>
      </c>
      <c r="T37" s="26">
        <f>300+3074</f>
        <v>3374</v>
      </c>
      <c r="U37" s="26"/>
      <c r="V37" s="26"/>
      <c r="W37" s="26"/>
      <c r="X37" s="26"/>
      <c r="Y37" s="28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8"/>
      <c r="BE37" s="26"/>
      <c r="BF37" s="28"/>
      <c r="BG37" s="28"/>
      <c r="BH37" s="28"/>
    </row>
    <row r="38" spans="1:60" s="60" customFormat="1" ht="24" customHeight="1">
      <c r="A38" s="50"/>
      <c r="B38" s="47"/>
      <c r="C38" s="49" t="s">
        <v>94</v>
      </c>
      <c r="D38" s="23">
        <f t="shared" si="0"/>
        <v>5846</v>
      </c>
      <c r="E38" s="26">
        <f>E39+E40</f>
        <v>0</v>
      </c>
      <c r="F38" s="26">
        <f>F39+F40</f>
        <v>0</v>
      </c>
      <c r="G38" s="26">
        <f>G39+G40</f>
        <v>0</v>
      </c>
      <c r="H38" s="26">
        <f>H39+H40</f>
        <v>0</v>
      </c>
      <c r="I38" s="26"/>
      <c r="J38" s="26"/>
      <c r="K38" s="26">
        <f>K39+K40</f>
        <v>0</v>
      </c>
      <c r="L38" s="26">
        <f>L39</f>
        <v>0</v>
      </c>
      <c r="M38" s="26"/>
      <c r="N38" s="26">
        <f>N39+N40</f>
        <v>0</v>
      </c>
      <c r="O38" s="26"/>
      <c r="P38" s="26">
        <f t="shared" ref="P38:U38" si="15">P39+P40</f>
        <v>0</v>
      </c>
      <c r="Q38" s="26">
        <f t="shared" si="15"/>
        <v>0</v>
      </c>
      <c r="R38" s="26">
        <f t="shared" si="15"/>
        <v>0</v>
      </c>
      <c r="S38" s="26">
        <f t="shared" si="15"/>
        <v>4646</v>
      </c>
      <c r="T38" s="26">
        <f t="shared" si="15"/>
        <v>500</v>
      </c>
      <c r="U38" s="26">
        <f t="shared" si="15"/>
        <v>0</v>
      </c>
      <c r="V38" s="26"/>
      <c r="W38" s="26">
        <f>W39+W40</f>
        <v>0</v>
      </c>
      <c r="X38" s="26"/>
      <c r="Y38" s="28"/>
      <c r="Z38" s="26">
        <f>Z39+Z40</f>
        <v>0</v>
      </c>
      <c r="AA38" s="26">
        <f>AA39+AA40</f>
        <v>200</v>
      </c>
      <c r="AB38" s="26">
        <f t="shared" ref="AB38:AH38" si="16">AB39+AB40</f>
        <v>0</v>
      </c>
      <c r="AC38" s="26">
        <f t="shared" si="16"/>
        <v>200</v>
      </c>
      <c r="AD38" s="26">
        <f t="shared" si="16"/>
        <v>0</v>
      </c>
      <c r="AE38" s="26">
        <f t="shared" si="16"/>
        <v>200</v>
      </c>
      <c r="AF38" s="26">
        <f t="shared" si="16"/>
        <v>100</v>
      </c>
      <c r="AG38" s="26">
        <f t="shared" si="16"/>
        <v>0</v>
      </c>
      <c r="AH38" s="26">
        <f t="shared" si="16"/>
        <v>0</v>
      </c>
      <c r="AI38" s="26"/>
      <c r="AJ38" s="26">
        <f>AJ39+AJ40</f>
        <v>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8"/>
      <c r="BE38" s="26"/>
      <c r="BF38" s="28"/>
      <c r="BG38" s="28"/>
      <c r="BH38" s="28"/>
    </row>
    <row r="39" spans="1:60" s="60" customFormat="1" ht="21" customHeight="1">
      <c r="A39" s="50"/>
      <c r="B39" s="50"/>
      <c r="C39" s="49" t="s">
        <v>95</v>
      </c>
      <c r="D39" s="23">
        <f t="shared" si="0"/>
        <v>5846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>
        <v>4646</v>
      </c>
      <c r="T39" s="26">
        <v>500</v>
      </c>
      <c r="U39" s="26"/>
      <c r="V39" s="26"/>
      <c r="W39" s="26"/>
      <c r="X39" s="26"/>
      <c r="Y39" s="26"/>
      <c r="Z39" s="26">
        <v>0</v>
      </c>
      <c r="AA39" s="26">
        <v>200</v>
      </c>
      <c r="AB39" s="26"/>
      <c r="AC39" s="26">
        <v>200</v>
      </c>
      <c r="AD39" s="26"/>
      <c r="AE39" s="26">
        <v>200</v>
      </c>
      <c r="AF39" s="26">
        <v>100</v>
      </c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s="60" customFormat="1" ht="22.5" customHeight="1">
      <c r="A40" s="50"/>
      <c r="B40" s="50"/>
      <c r="C40" s="49" t="s">
        <v>96</v>
      </c>
      <c r="D40" s="23">
        <f t="shared" ref="D40:D71" si="17">SUM(E40:BH40)</f>
        <v>0</v>
      </c>
      <c r="E40" s="26"/>
      <c r="F40" s="26"/>
      <c r="G40" s="26"/>
      <c r="H40" s="26"/>
      <c r="I40" s="26">
        <f>I38-I39</f>
        <v>0</v>
      </c>
      <c r="J40" s="26">
        <f>J38-J39</f>
        <v>0</v>
      </c>
      <c r="K40" s="26"/>
      <c r="L40" s="26"/>
      <c r="M40" s="26">
        <f>M38-M39</f>
        <v>0</v>
      </c>
      <c r="N40" s="26"/>
      <c r="O40" s="26">
        <f>O38-O39</f>
        <v>0</v>
      </c>
      <c r="P40" s="26"/>
      <c r="Q40" s="26"/>
      <c r="R40" s="26"/>
      <c r="S40" s="26"/>
      <c r="T40" s="26"/>
      <c r="U40" s="26"/>
      <c r="V40" s="26">
        <f>V38-V39</f>
        <v>0</v>
      </c>
      <c r="W40" s="26"/>
      <c r="X40" s="26"/>
      <c r="Y40" s="26"/>
      <c r="Z40" s="26">
        <v>0</v>
      </c>
      <c r="AA40" s="26">
        <v>0</v>
      </c>
      <c r="AB40" s="26"/>
      <c r="AC40" s="26">
        <v>0</v>
      </c>
      <c r="AD40" s="26">
        <v>0</v>
      </c>
      <c r="AE40" s="26">
        <v>0</v>
      </c>
      <c r="AF40" s="26">
        <v>0</v>
      </c>
      <c r="AG40" s="26"/>
      <c r="AH40" s="26"/>
      <c r="AI40" s="26">
        <f>AI38-AI39</f>
        <v>0</v>
      </c>
      <c r="AJ40" s="26"/>
      <c r="AK40" s="26"/>
      <c r="AL40" s="26">
        <f>AL38-AL39</f>
        <v>0</v>
      </c>
      <c r="AM40" s="26">
        <f>AM38-AM39</f>
        <v>0</v>
      </c>
      <c r="AN40" s="26">
        <f>AN38-AN39</f>
        <v>0</v>
      </c>
      <c r="AO40" s="26">
        <f t="shared" ref="AO40:BH40" si="18">AO38-AO39</f>
        <v>0</v>
      </c>
      <c r="AP40" s="26">
        <f t="shared" si="18"/>
        <v>0</v>
      </c>
      <c r="AQ40" s="26">
        <f t="shared" si="18"/>
        <v>0</v>
      </c>
      <c r="AR40" s="26">
        <f t="shared" si="18"/>
        <v>0</v>
      </c>
      <c r="AS40" s="26">
        <f t="shared" si="18"/>
        <v>0</v>
      </c>
      <c r="AT40" s="26">
        <f t="shared" si="18"/>
        <v>0</v>
      </c>
      <c r="AU40" s="26">
        <f t="shared" si="18"/>
        <v>0</v>
      </c>
      <c r="AV40" s="26">
        <f t="shared" si="18"/>
        <v>0</v>
      </c>
      <c r="AW40" s="26">
        <f t="shared" si="18"/>
        <v>0</v>
      </c>
      <c r="AX40" s="26">
        <f t="shared" si="18"/>
        <v>0</v>
      </c>
      <c r="AY40" s="26">
        <f t="shared" si="18"/>
        <v>0</v>
      </c>
      <c r="AZ40" s="26">
        <f t="shared" si="18"/>
        <v>0</v>
      </c>
      <c r="BA40" s="26">
        <f t="shared" si="18"/>
        <v>0</v>
      </c>
      <c r="BB40" s="26">
        <f t="shared" si="18"/>
        <v>0</v>
      </c>
      <c r="BC40" s="26">
        <f t="shared" si="18"/>
        <v>0</v>
      </c>
      <c r="BD40" s="26">
        <f>BD38-BD39</f>
        <v>0</v>
      </c>
      <c r="BE40" s="26">
        <f t="shared" si="18"/>
        <v>0</v>
      </c>
      <c r="BF40" s="26">
        <f t="shared" si="18"/>
        <v>0</v>
      </c>
      <c r="BG40" s="26">
        <f t="shared" si="18"/>
        <v>0</v>
      </c>
      <c r="BH40" s="26">
        <f t="shared" si="18"/>
        <v>0</v>
      </c>
    </row>
    <row r="41" spans="1:60" s="46" customFormat="1" ht="22.5" customHeight="1">
      <c r="A41" s="67">
        <v>160</v>
      </c>
      <c r="B41" s="68"/>
      <c r="C41" s="69" t="s">
        <v>97</v>
      </c>
      <c r="D41" s="23">
        <f t="shared" si="17"/>
        <v>1200</v>
      </c>
      <c r="E41" s="23">
        <f>E42</f>
        <v>0</v>
      </c>
      <c r="F41" s="23">
        <f t="shared" ref="F41:BH42" si="19">F42</f>
        <v>0</v>
      </c>
      <c r="G41" s="23">
        <f t="shared" si="19"/>
        <v>0</v>
      </c>
      <c r="H41" s="23">
        <f t="shared" si="19"/>
        <v>0</v>
      </c>
      <c r="I41" s="23">
        <f t="shared" si="19"/>
        <v>0</v>
      </c>
      <c r="J41" s="23">
        <f t="shared" si="19"/>
        <v>0</v>
      </c>
      <c r="K41" s="23">
        <f t="shared" si="19"/>
        <v>0</v>
      </c>
      <c r="L41" s="23">
        <f t="shared" si="19"/>
        <v>0</v>
      </c>
      <c r="M41" s="23">
        <f t="shared" si="19"/>
        <v>0</v>
      </c>
      <c r="N41" s="23">
        <f t="shared" si="19"/>
        <v>0</v>
      </c>
      <c r="O41" s="23">
        <f t="shared" si="19"/>
        <v>0</v>
      </c>
      <c r="P41" s="23">
        <f t="shared" si="19"/>
        <v>0</v>
      </c>
      <c r="Q41" s="23">
        <f t="shared" si="19"/>
        <v>0</v>
      </c>
      <c r="R41" s="23">
        <f t="shared" si="19"/>
        <v>0</v>
      </c>
      <c r="S41" s="23">
        <f t="shared" si="19"/>
        <v>0</v>
      </c>
      <c r="T41" s="23">
        <f t="shared" si="19"/>
        <v>0</v>
      </c>
      <c r="U41" s="23">
        <f t="shared" si="19"/>
        <v>0</v>
      </c>
      <c r="V41" s="23">
        <f t="shared" si="19"/>
        <v>0</v>
      </c>
      <c r="W41" s="23">
        <f t="shared" si="19"/>
        <v>0</v>
      </c>
      <c r="X41" s="23">
        <f t="shared" si="19"/>
        <v>0</v>
      </c>
      <c r="Y41" s="23">
        <f t="shared" si="19"/>
        <v>0</v>
      </c>
      <c r="Z41" s="23">
        <f t="shared" si="19"/>
        <v>0</v>
      </c>
      <c r="AA41" s="23">
        <f t="shared" si="19"/>
        <v>0</v>
      </c>
      <c r="AB41" s="23">
        <f t="shared" si="19"/>
        <v>0</v>
      </c>
      <c r="AC41" s="23">
        <f t="shared" si="19"/>
        <v>0</v>
      </c>
      <c r="AD41" s="23">
        <f t="shared" si="19"/>
        <v>0</v>
      </c>
      <c r="AE41" s="23">
        <f t="shared" si="19"/>
        <v>0</v>
      </c>
      <c r="AF41" s="23">
        <f t="shared" si="19"/>
        <v>0</v>
      </c>
      <c r="AG41" s="23">
        <f t="shared" si="19"/>
        <v>0</v>
      </c>
      <c r="AH41" s="23">
        <f t="shared" si="19"/>
        <v>0</v>
      </c>
      <c r="AI41" s="23">
        <f t="shared" si="19"/>
        <v>0</v>
      </c>
      <c r="AJ41" s="23">
        <f t="shared" si="19"/>
        <v>0</v>
      </c>
      <c r="AK41" s="23">
        <f t="shared" si="19"/>
        <v>0</v>
      </c>
      <c r="AL41" s="23">
        <f t="shared" si="19"/>
        <v>1200</v>
      </c>
      <c r="AM41" s="23">
        <f t="shared" si="19"/>
        <v>0</v>
      </c>
      <c r="AN41" s="23">
        <f t="shared" si="19"/>
        <v>0</v>
      </c>
      <c r="AO41" s="23">
        <f t="shared" si="19"/>
        <v>0</v>
      </c>
      <c r="AP41" s="23">
        <f t="shared" si="19"/>
        <v>0</v>
      </c>
      <c r="AQ41" s="23">
        <f t="shared" si="19"/>
        <v>0</v>
      </c>
      <c r="AR41" s="23">
        <f t="shared" si="19"/>
        <v>0</v>
      </c>
      <c r="AS41" s="23">
        <f t="shared" si="19"/>
        <v>0</v>
      </c>
      <c r="AT41" s="23">
        <f t="shared" si="19"/>
        <v>0</v>
      </c>
      <c r="AU41" s="23">
        <f t="shared" si="19"/>
        <v>0</v>
      </c>
      <c r="AV41" s="23">
        <f t="shared" si="19"/>
        <v>0</v>
      </c>
      <c r="AW41" s="23">
        <f t="shared" si="19"/>
        <v>0</v>
      </c>
      <c r="AX41" s="23">
        <f t="shared" si="19"/>
        <v>0</v>
      </c>
      <c r="AY41" s="23">
        <f t="shared" si="19"/>
        <v>0</v>
      </c>
      <c r="AZ41" s="23">
        <f t="shared" si="19"/>
        <v>0</v>
      </c>
      <c r="BA41" s="23">
        <f t="shared" si="19"/>
        <v>0</v>
      </c>
      <c r="BB41" s="23">
        <f t="shared" si="19"/>
        <v>0</v>
      </c>
      <c r="BC41" s="23">
        <f t="shared" si="19"/>
        <v>0</v>
      </c>
      <c r="BD41" s="23">
        <f t="shared" si="19"/>
        <v>0</v>
      </c>
      <c r="BE41" s="23">
        <f t="shared" si="19"/>
        <v>0</v>
      </c>
      <c r="BF41" s="23">
        <f t="shared" si="19"/>
        <v>0</v>
      </c>
      <c r="BG41" s="23">
        <f t="shared" si="19"/>
        <v>0</v>
      </c>
      <c r="BH41" s="23">
        <f t="shared" si="19"/>
        <v>0</v>
      </c>
    </row>
    <row r="42" spans="1:60" s="46" customFormat="1" ht="0.75" hidden="1" customHeight="1">
      <c r="A42" s="68"/>
      <c r="B42" s="68"/>
      <c r="C42" s="69" t="s">
        <v>78</v>
      </c>
      <c r="D42" s="23">
        <f t="shared" si="17"/>
        <v>1200</v>
      </c>
      <c r="E42" s="23">
        <f>E43</f>
        <v>0</v>
      </c>
      <c r="F42" s="23">
        <f t="shared" si="19"/>
        <v>0</v>
      </c>
      <c r="G42" s="23">
        <f t="shared" si="19"/>
        <v>0</v>
      </c>
      <c r="H42" s="23">
        <f t="shared" si="19"/>
        <v>0</v>
      </c>
      <c r="I42" s="23">
        <f t="shared" si="19"/>
        <v>0</v>
      </c>
      <c r="J42" s="23">
        <f t="shared" si="19"/>
        <v>0</v>
      </c>
      <c r="K42" s="23">
        <f t="shared" si="19"/>
        <v>0</v>
      </c>
      <c r="L42" s="23">
        <f t="shared" si="19"/>
        <v>0</v>
      </c>
      <c r="M42" s="23">
        <f t="shared" si="19"/>
        <v>0</v>
      </c>
      <c r="N42" s="23">
        <f t="shared" si="19"/>
        <v>0</v>
      </c>
      <c r="O42" s="23">
        <f t="shared" si="19"/>
        <v>0</v>
      </c>
      <c r="P42" s="23">
        <f t="shared" si="19"/>
        <v>0</v>
      </c>
      <c r="Q42" s="23"/>
      <c r="R42" s="23">
        <f>R43</f>
        <v>0</v>
      </c>
      <c r="S42" s="23">
        <f>S43</f>
        <v>0</v>
      </c>
      <c r="T42" s="23">
        <f t="shared" si="19"/>
        <v>0</v>
      </c>
      <c r="U42" s="23">
        <f>U43</f>
        <v>0</v>
      </c>
      <c r="V42" s="23">
        <f>V43</f>
        <v>0</v>
      </c>
      <c r="W42" s="23"/>
      <c r="X42" s="23"/>
      <c r="Y42" s="23">
        <f>Y43</f>
        <v>0</v>
      </c>
      <c r="Z42" s="23">
        <f t="shared" si="19"/>
        <v>0</v>
      </c>
      <c r="AA42" s="23">
        <f t="shared" si="19"/>
        <v>0</v>
      </c>
      <c r="AB42" s="23">
        <f t="shared" si="19"/>
        <v>0</v>
      </c>
      <c r="AC42" s="23">
        <f t="shared" si="19"/>
        <v>0</v>
      </c>
      <c r="AD42" s="23">
        <f t="shared" si="19"/>
        <v>0</v>
      </c>
      <c r="AE42" s="23">
        <f t="shared" si="19"/>
        <v>0</v>
      </c>
      <c r="AF42" s="23">
        <f t="shared" si="19"/>
        <v>0</v>
      </c>
      <c r="AG42" s="23">
        <f t="shared" si="19"/>
        <v>0</v>
      </c>
      <c r="AH42" s="23">
        <f t="shared" si="19"/>
        <v>0</v>
      </c>
      <c r="AI42" s="23">
        <f t="shared" si="19"/>
        <v>0</v>
      </c>
      <c r="AJ42" s="23">
        <f t="shared" si="19"/>
        <v>0</v>
      </c>
      <c r="AK42" s="23">
        <f t="shared" si="19"/>
        <v>0</v>
      </c>
      <c r="AL42" s="23">
        <f t="shared" si="19"/>
        <v>1200</v>
      </c>
      <c r="AM42" s="23">
        <f t="shared" si="19"/>
        <v>0</v>
      </c>
      <c r="AN42" s="23">
        <f t="shared" si="19"/>
        <v>0</v>
      </c>
      <c r="AO42" s="23">
        <f t="shared" si="19"/>
        <v>0</v>
      </c>
      <c r="AP42" s="23">
        <f t="shared" si="19"/>
        <v>0</v>
      </c>
      <c r="AQ42" s="23">
        <f t="shared" si="19"/>
        <v>0</v>
      </c>
      <c r="AR42" s="23">
        <f t="shared" si="19"/>
        <v>0</v>
      </c>
      <c r="AS42" s="23">
        <f t="shared" si="19"/>
        <v>0</v>
      </c>
      <c r="AT42" s="23">
        <f t="shared" si="19"/>
        <v>0</v>
      </c>
      <c r="AU42" s="23">
        <f t="shared" si="19"/>
        <v>0</v>
      </c>
      <c r="AV42" s="23">
        <f t="shared" si="19"/>
        <v>0</v>
      </c>
      <c r="AW42" s="23">
        <f t="shared" si="19"/>
        <v>0</v>
      </c>
      <c r="AX42" s="23">
        <f t="shared" si="19"/>
        <v>0</v>
      </c>
      <c r="AY42" s="23">
        <f t="shared" si="19"/>
        <v>0</v>
      </c>
      <c r="AZ42" s="23">
        <f t="shared" si="19"/>
        <v>0</v>
      </c>
      <c r="BA42" s="23">
        <f t="shared" si="19"/>
        <v>0</v>
      </c>
      <c r="BB42" s="23">
        <f t="shared" si="19"/>
        <v>0</v>
      </c>
      <c r="BC42" s="23">
        <f t="shared" si="19"/>
        <v>0</v>
      </c>
      <c r="BD42" s="23">
        <f>BD43</f>
        <v>0</v>
      </c>
      <c r="BE42" s="23">
        <f t="shared" si="19"/>
        <v>0</v>
      </c>
      <c r="BF42" s="23">
        <f t="shared" si="19"/>
        <v>0</v>
      </c>
      <c r="BG42" s="23">
        <f t="shared" si="19"/>
        <v>0</v>
      </c>
      <c r="BH42" s="23">
        <f t="shared" si="19"/>
        <v>0</v>
      </c>
    </row>
    <row r="43" spans="1:60" s="46" customFormat="1" ht="30.75" customHeight="1">
      <c r="A43" s="68"/>
      <c r="B43" s="67">
        <v>171</v>
      </c>
      <c r="C43" s="69" t="s">
        <v>98</v>
      </c>
      <c r="D43" s="23">
        <f t="shared" si="17"/>
        <v>1200</v>
      </c>
      <c r="E43" s="70"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7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70">
        <v>0</v>
      </c>
      <c r="AL43" s="70">
        <v>1200</v>
      </c>
      <c r="AM43" s="70">
        <v>0</v>
      </c>
      <c r="AN43" s="70">
        <v>0</v>
      </c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71"/>
      <c r="BE43" s="23"/>
      <c r="BF43" s="71"/>
      <c r="BG43" s="71"/>
      <c r="BH43" s="71"/>
    </row>
    <row r="44" spans="1:60" s="46" customFormat="1" ht="21.6" customHeight="1">
      <c r="A44" s="44">
        <v>250</v>
      </c>
      <c r="B44" s="44"/>
      <c r="C44" s="57" t="s">
        <v>99</v>
      </c>
      <c r="D44" s="23">
        <f t="shared" si="17"/>
        <v>2200</v>
      </c>
      <c r="E44" s="23">
        <f>E45</f>
        <v>500</v>
      </c>
      <c r="F44" s="23">
        <f t="shared" ref="F44:BH45" si="20">F45</f>
        <v>0</v>
      </c>
      <c r="G44" s="23">
        <f t="shared" si="20"/>
        <v>500</v>
      </c>
      <c r="H44" s="23">
        <f t="shared" si="20"/>
        <v>0</v>
      </c>
      <c r="I44" s="23">
        <f t="shared" si="20"/>
        <v>0</v>
      </c>
      <c r="J44" s="23">
        <f t="shared" si="20"/>
        <v>0</v>
      </c>
      <c r="K44" s="23">
        <f t="shared" si="20"/>
        <v>0</v>
      </c>
      <c r="L44" s="23">
        <f t="shared" si="20"/>
        <v>100</v>
      </c>
      <c r="M44" s="23">
        <f t="shared" si="20"/>
        <v>100</v>
      </c>
      <c r="N44" s="23">
        <f t="shared" si="20"/>
        <v>0</v>
      </c>
      <c r="O44" s="23">
        <f t="shared" si="20"/>
        <v>0</v>
      </c>
      <c r="P44" s="23">
        <f t="shared" si="20"/>
        <v>100</v>
      </c>
      <c r="Q44" s="23">
        <f t="shared" si="20"/>
        <v>0</v>
      </c>
      <c r="R44" s="23">
        <f t="shared" si="20"/>
        <v>0</v>
      </c>
      <c r="S44" s="23">
        <f t="shared" si="20"/>
        <v>500</v>
      </c>
      <c r="T44" s="23">
        <f t="shared" si="20"/>
        <v>0</v>
      </c>
      <c r="U44" s="23">
        <f t="shared" si="20"/>
        <v>0</v>
      </c>
      <c r="V44" s="23">
        <f t="shared" si="20"/>
        <v>0</v>
      </c>
      <c r="W44" s="23">
        <f t="shared" si="20"/>
        <v>0</v>
      </c>
      <c r="X44" s="23">
        <f t="shared" si="20"/>
        <v>0</v>
      </c>
      <c r="Y44" s="23">
        <f t="shared" si="20"/>
        <v>0</v>
      </c>
      <c r="Z44" s="23">
        <f t="shared" si="20"/>
        <v>0</v>
      </c>
      <c r="AA44" s="23">
        <f t="shared" si="20"/>
        <v>0</v>
      </c>
      <c r="AB44" s="23">
        <f t="shared" si="20"/>
        <v>0</v>
      </c>
      <c r="AC44" s="23">
        <f t="shared" si="20"/>
        <v>0</v>
      </c>
      <c r="AD44" s="23">
        <f t="shared" si="20"/>
        <v>0</v>
      </c>
      <c r="AE44" s="23">
        <f t="shared" si="20"/>
        <v>0</v>
      </c>
      <c r="AF44" s="23">
        <f t="shared" si="20"/>
        <v>0</v>
      </c>
      <c r="AG44" s="23">
        <f t="shared" si="20"/>
        <v>0</v>
      </c>
      <c r="AH44" s="23">
        <f t="shared" si="20"/>
        <v>0</v>
      </c>
      <c r="AI44" s="23">
        <f t="shared" si="20"/>
        <v>0</v>
      </c>
      <c r="AJ44" s="23">
        <f t="shared" si="20"/>
        <v>0</v>
      </c>
      <c r="AK44" s="23">
        <f t="shared" si="20"/>
        <v>200</v>
      </c>
      <c r="AL44" s="23">
        <f t="shared" si="20"/>
        <v>0</v>
      </c>
      <c r="AM44" s="23">
        <f t="shared" si="20"/>
        <v>200</v>
      </c>
      <c r="AN44" s="23">
        <f t="shared" si="20"/>
        <v>0</v>
      </c>
      <c r="AO44" s="23">
        <f t="shared" si="20"/>
        <v>0</v>
      </c>
      <c r="AP44" s="23">
        <f t="shared" si="20"/>
        <v>0</v>
      </c>
      <c r="AQ44" s="23">
        <f t="shared" si="20"/>
        <v>0</v>
      </c>
      <c r="AR44" s="23">
        <f t="shared" si="20"/>
        <v>0</v>
      </c>
      <c r="AS44" s="23">
        <f t="shared" si="20"/>
        <v>0</v>
      </c>
      <c r="AT44" s="23">
        <f t="shared" si="20"/>
        <v>0</v>
      </c>
      <c r="AU44" s="23">
        <f t="shared" si="20"/>
        <v>0</v>
      </c>
      <c r="AV44" s="23">
        <f t="shared" si="20"/>
        <v>0</v>
      </c>
      <c r="AW44" s="23">
        <f t="shared" si="20"/>
        <v>0</v>
      </c>
      <c r="AX44" s="23">
        <f t="shared" si="20"/>
        <v>0</v>
      </c>
      <c r="AY44" s="23">
        <f t="shared" si="20"/>
        <v>0</v>
      </c>
      <c r="AZ44" s="23">
        <f t="shared" si="20"/>
        <v>0</v>
      </c>
      <c r="BA44" s="23">
        <f t="shared" si="20"/>
        <v>0</v>
      </c>
      <c r="BB44" s="23">
        <f t="shared" si="20"/>
        <v>0</v>
      </c>
      <c r="BC44" s="23">
        <f t="shared" si="20"/>
        <v>0</v>
      </c>
      <c r="BD44" s="23">
        <f t="shared" si="20"/>
        <v>0</v>
      </c>
      <c r="BE44" s="23">
        <f t="shared" si="20"/>
        <v>0</v>
      </c>
      <c r="BF44" s="23">
        <f t="shared" si="20"/>
        <v>0</v>
      </c>
      <c r="BG44" s="23">
        <f t="shared" si="20"/>
        <v>0</v>
      </c>
      <c r="BH44" s="23">
        <f t="shared" si="20"/>
        <v>0</v>
      </c>
    </row>
    <row r="45" spans="1:60" s="46" customFormat="1" ht="21.75" customHeight="1">
      <c r="A45" s="72"/>
      <c r="B45" s="72"/>
      <c r="C45" s="57" t="s">
        <v>78</v>
      </c>
      <c r="D45" s="23">
        <f t="shared" si="17"/>
        <v>2200</v>
      </c>
      <c r="E45" s="23">
        <f t="shared" ref="E45:BB45" si="21">E46</f>
        <v>500</v>
      </c>
      <c r="F45" s="23">
        <f t="shared" si="21"/>
        <v>0</v>
      </c>
      <c r="G45" s="23">
        <f t="shared" si="21"/>
        <v>500</v>
      </c>
      <c r="H45" s="23">
        <f t="shared" si="21"/>
        <v>0</v>
      </c>
      <c r="I45" s="23">
        <f t="shared" si="20"/>
        <v>0</v>
      </c>
      <c r="J45" s="23">
        <f t="shared" si="20"/>
        <v>0</v>
      </c>
      <c r="K45" s="23">
        <f t="shared" si="20"/>
        <v>0</v>
      </c>
      <c r="L45" s="23">
        <f t="shared" si="20"/>
        <v>100</v>
      </c>
      <c r="M45" s="23">
        <f t="shared" si="20"/>
        <v>100</v>
      </c>
      <c r="N45" s="23">
        <f t="shared" si="20"/>
        <v>0</v>
      </c>
      <c r="O45" s="23">
        <f t="shared" si="20"/>
        <v>0</v>
      </c>
      <c r="P45" s="23">
        <f t="shared" si="20"/>
        <v>100</v>
      </c>
      <c r="Q45" s="23">
        <f t="shared" si="20"/>
        <v>0</v>
      </c>
      <c r="R45" s="23">
        <f t="shared" si="20"/>
        <v>0</v>
      </c>
      <c r="S45" s="23">
        <f t="shared" si="20"/>
        <v>500</v>
      </c>
      <c r="T45" s="23">
        <f t="shared" si="21"/>
        <v>0</v>
      </c>
      <c r="U45" s="23">
        <f>U46</f>
        <v>0</v>
      </c>
      <c r="V45" s="23">
        <f>V46</f>
        <v>0</v>
      </c>
      <c r="W45" s="23">
        <f>W46</f>
        <v>0</v>
      </c>
      <c r="X45" s="23"/>
      <c r="Y45" s="23">
        <f>Y46</f>
        <v>0</v>
      </c>
      <c r="Z45" s="23">
        <f t="shared" si="21"/>
        <v>0</v>
      </c>
      <c r="AA45" s="23">
        <f t="shared" si="20"/>
        <v>0</v>
      </c>
      <c r="AB45" s="23">
        <f t="shared" si="20"/>
        <v>0</v>
      </c>
      <c r="AC45" s="23">
        <f t="shared" si="20"/>
        <v>0</v>
      </c>
      <c r="AD45" s="23">
        <f t="shared" si="20"/>
        <v>0</v>
      </c>
      <c r="AE45" s="23">
        <f t="shared" si="20"/>
        <v>0</v>
      </c>
      <c r="AF45" s="23">
        <f t="shared" si="20"/>
        <v>0</v>
      </c>
      <c r="AG45" s="23">
        <f t="shared" si="20"/>
        <v>0</v>
      </c>
      <c r="AH45" s="23">
        <f t="shared" si="20"/>
        <v>0</v>
      </c>
      <c r="AI45" s="23">
        <f t="shared" si="20"/>
        <v>0</v>
      </c>
      <c r="AJ45" s="23">
        <f t="shared" si="20"/>
        <v>0</v>
      </c>
      <c r="AK45" s="23">
        <f t="shared" si="20"/>
        <v>200</v>
      </c>
      <c r="AL45" s="23">
        <f t="shared" si="20"/>
        <v>0</v>
      </c>
      <c r="AM45" s="23">
        <f t="shared" si="20"/>
        <v>200</v>
      </c>
      <c r="AN45" s="23">
        <f t="shared" si="20"/>
        <v>0</v>
      </c>
      <c r="AO45" s="23">
        <f t="shared" si="21"/>
        <v>0</v>
      </c>
      <c r="AP45" s="23">
        <f t="shared" si="21"/>
        <v>0</v>
      </c>
      <c r="AQ45" s="23">
        <f t="shared" si="21"/>
        <v>0</v>
      </c>
      <c r="AR45" s="23">
        <f t="shared" si="21"/>
        <v>0</v>
      </c>
      <c r="AS45" s="23">
        <f t="shared" si="21"/>
        <v>0</v>
      </c>
      <c r="AT45" s="23">
        <f t="shared" si="21"/>
        <v>0</v>
      </c>
      <c r="AU45" s="23">
        <f t="shared" si="21"/>
        <v>0</v>
      </c>
      <c r="AV45" s="23">
        <f t="shared" si="21"/>
        <v>0</v>
      </c>
      <c r="AW45" s="23">
        <f t="shared" si="21"/>
        <v>0</v>
      </c>
      <c r="AX45" s="23">
        <f t="shared" si="21"/>
        <v>0</v>
      </c>
      <c r="AY45" s="23">
        <f t="shared" si="21"/>
        <v>0</v>
      </c>
      <c r="AZ45" s="23">
        <f t="shared" si="21"/>
        <v>0</v>
      </c>
      <c r="BA45" s="23">
        <f t="shared" si="21"/>
        <v>0</v>
      </c>
      <c r="BB45" s="23">
        <f t="shared" si="21"/>
        <v>0</v>
      </c>
      <c r="BC45" s="23">
        <f t="shared" si="20"/>
        <v>0</v>
      </c>
      <c r="BD45" s="23">
        <f t="shared" si="20"/>
        <v>0</v>
      </c>
      <c r="BE45" s="23">
        <f t="shared" si="20"/>
        <v>0</v>
      </c>
      <c r="BF45" s="23">
        <f t="shared" si="20"/>
        <v>0</v>
      </c>
      <c r="BG45" s="23">
        <f t="shared" si="20"/>
        <v>0</v>
      </c>
      <c r="BH45" s="23">
        <f t="shared" si="20"/>
        <v>0</v>
      </c>
    </row>
    <row r="46" spans="1:60" s="46" customFormat="1" ht="22.5" customHeight="1">
      <c r="A46" s="44"/>
      <c r="B46" s="44">
        <v>278</v>
      </c>
      <c r="C46" s="57" t="s">
        <v>100</v>
      </c>
      <c r="D46" s="23">
        <f t="shared" si="17"/>
        <v>2200</v>
      </c>
      <c r="E46" s="26">
        <v>500</v>
      </c>
      <c r="F46" s="27"/>
      <c r="G46" s="26">
        <v>500</v>
      </c>
      <c r="H46" s="27"/>
      <c r="I46" s="27"/>
      <c r="J46" s="27"/>
      <c r="K46" s="27"/>
      <c r="L46" s="26">
        <v>100</v>
      </c>
      <c r="M46" s="26">
        <v>100</v>
      </c>
      <c r="N46" s="27"/>
      <c r="O46" s="27"/>
      <c r="P46" s="26">
        <v>100</v>
      </c>
      <c r="Q46" s="26"/>
      <c r="R46" s="27"/>
      <c r="S46" s="26">
        <v>500</v>
      </c>
      <c r="T46" s="27"/>
      <c r="U46" s="26"/>
      <c r="V46" s="27"/>
      <c r="W46" s="26"/>
      <c r="X46" s="27"/>
      <c r="Y46" s="28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6">
        <v>200</v>
      </c>
      <c r="AL46" s="26"/>
      <c r="AM46" s="26">
        <v>200</v>
      </c>
      <c r="AN46" s="27"/>
      <c r="AO46" s="26"/>
      <c r="AP46" s="26"/>
      <c r="AQ46" s="27"/>
      <c r="AR46" s="27"/>
      <c r="AS46" s="26">
        <v>0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26"/>
      <c r="BD46" s="28"/>
      <c r="BE46" s="27"/>
      <c r="BF46" s="28"/>
      <c r="BG46" s="28"/>
      <c r="BH46" s="28"/>
    </row>
    <row r="47" spans="1:60" s="46" customFormat="1" ht="19.149999999999999" customHeight="1">
      <c r="A47" s="24">
        <v>280</v>
      </c>
      <c r="B47" s="24"/>
      <c r="C47" s="57" t="s">
        <v>101</v>
      </c>
      <c r="D47" s="23">
        <f t="shared" si="17"/>
        <v>30660</v>
      </c>
      <c r="E47" s="27">
        <f>E48</f>
        <v>5000</v>
      </c>
      <c r="F47" s="27">
        <f t="shared" ref="F47:BH47" si="22">F48</f>
        <v>0</v>
      </c>
      <c r="G47" s="27">
        <f t="shared" si="22"/>
        <v>0</v>
      </c>
      <c r="H47" s="27">
        <f t="shared" si="22"/>
        <v>0</v>
      </c>
      <c r="I47" s="27">
        <f t="shared" si="22"/>
        <v>650</v>
      </c>
      <c r="J47" s="27">
        <f t="shared" si="22"/>
        <v>1500</v>
      </c>
      <c r="K47" s="27">
        <f t="shared" si="22"/>
        <v>950</v>
      </c>
      <c r="L47" s="27">
        <f t="shared" si="22"/>
        <v>0</v>
      </c>
      <c r="M47" s="27">
        <f t="shared" si="22"/>
        <v>0</v>
      </c>
      <c r="N47" s="27">
        <f t="shared" si="22"/>
        <v>0</v>
      </c>
      <c r="O47" s="27">
        <f t="shared" si="22"/>
        <v>0</v>
      </c>
      <c r="P47" s="27">
        <f t="shared" si="22"/>
        <v>0</v>
      </c>
      <c r="Q47" s="27">
        <f t="shared" si="22"/>
        <v>1970</v>
      </c>
      <c r="R47" s="27">
        <f t="shared" si="22"/>
        <v>0</v>
      </c>
      <c r="S47" s="27">
        <f t="shared" si="22"/>
        <v>0</v>
      </c>
      <c r="T47" s="27">
        <f t="shared" si="22"/>
        <v>0</v>
      </c>
      <c r="U47" s="27">
        <f t="shared" si="22"/>
        <v>15908</v>
      </c>
      <c r="V47" s="27">
        <f t="shared" si="22"/>
        <v>2290</v>
      </c>
      <c r="W47" s="27">
        <f t="shared" si="22"/>
        <v>1742</v>
      </c>
      <c r="X47" s="27">
        <f t="shared" si="22"/>
        <v>300</v>
      </c>
      <c r="Y47" s="27">
        <f t="shared" si="22"/>
        <v>350</v>
      </c>
      <c r="Z47" s="27">
        <f t="shared" si="22"/>
        <v>0</v>
      </c>
      <c r="AA47" s="27">
        <f t="shared" si="22"/>
        <v>0</v>
      </c>
      <c r="AB47" s="27">
        <f t="shared" si="22"/>
        <v>0</v>
      </c>
      <c r="AC47" s="27">
        <f t="shared" si="22"/>
        <v>0</v>
      </c>
      <c r="AD47" s="27">
        <f t="shared" si="22"/>
        <v>0</v>
      </c>
      <c r="AE47" s="27">
        <f t="shared" si="22"/>
        <v>0</v>
      </c>
      <c r="AF47" s="27">
        <f t="shared" si="22"/>
        <v>0</v>
      </c>
      <c r="AG47" s="27">
        <f t="shared" si="22"/>
        <v>0</v>
      </c>
      <c r="AH47" s="27">
        <f t="shared" si="22"/>
        <v>0</v>
      </c>
      <c r="AI47" s="27">
        <f t="shared" si="22"/>
        <v>0</v>
      </c>
      <c r="AJ47" s="27">
        <f t="shared" si="22"/>
        <v>0</v>
      </c>
      <c r="AK47" s="27">
        <f t="shared" si="22"/>
        <v>0</v>
      </c>
      <c r="AL47" s="27">
        <f t="shared" si="22"/>
        <v>0</v>
      </c>
      <c r="AM47" s="27">
        <f t="shared" si="22"/>
        <v>0</v>
      </c>
      <c r="AN47" s="27">
        <f t="shared" si="22"/>
        <v>0</v>
      </c>
      <c r="AO47" s="27">
        <f t="shared" si="22"/>
        <v>0</v>
      </c>
      <c r="AP47" s="27">
        <f t="shared" si="22"/>
        <v>0</v>
      </c>
      <c r="AQ47" s="27">
        <f t="shared" si="22"/>
        <v>0</v>
      </c>
      <c r="AR47" s="27">
        <f t="shared" si="22"/>
        <v>0</v>
      </c>
      <c r="AS47" s="27">
        <f t="shared" si="22"/>
        <v>0</v>
      </c>
      <c r="AT47" s="27">
        <f t="shared" si="22"/>
        <v>0</v>
      </c>
      <c r="AU47" s="27">
        <f t="shared" si="22"/>
        <v>0</v>
      </c>
      <c r="AV47" s="27">
        <f t="shared" si="22"/>
        <v>0</v>
      </c>
      <c r="AW47" s="27">
        <f t="shared" si="22"/>
        <v>0</v>
      </c>
      <c r="AX47" s="27">
        <f t="shared" si="22"/>
        <v>0</v>
      </c>
      <c r="AY47" s="27">
        <f t="shared" si="22"/>
        <v>0</v>
      </c>
      <c r="AZ47" s="27">
        <f t="shared" si="22"/>
        <v>0</v>
      </c>
      <c r="BA47" s="27">
        <f t="shared" si="22"/>
        <v>0</v>
      </c>
      <c r="BB47" s="27">
        <f t="shared" si="22"/>
        <v>0</v>
      </c>
      <c r="BC47" s="27">
        <f t="shared" si="22"/>
        <v>0</v>
      </c>
      <c r="BD47" s="27">
        <f t="shared" si="22"/>
        <v>0</v>
      </c>
      <c r="BE47" s="27">
        <f t="shared" si="22"/>
        <v>0</v>
      </c>
      <c r="BF47" s="27">
        <f t="shared" si="22"/>
        <v>0</v>
      </c>
      <c r="BG47" s="27">
        <f t="shared" si="22"/>
        <v>0</v>
      </c>
      <c r="BH47" s="27">
        <f t="shared" si="22"/>
        <v>0</v>
      </c>
    </row>
    <row r="48" spans="1:60" s="46" customFormat="1" ht="21" hidden="1" customHeight="1">
      <c r="A48" s="24"/>
      <c r="B48" s="24"/>
      <c r="C48" s="57" t="s">
        <v>78</v>
      </c>
      <c r="D48" s="23">
        <f t="shared" si="17"/>
        <v>30660</v>
      </c>
      <c r="E48" s="23">
        <f t="shared" ref="E48:BB48" si="23">E49+E52+E55</f>
        <v>5000</v>
      </c>
      <c r="F48" s="23">
        <f t="shared" si="23"/>
        <v>0</v>
      </c>
      <c r="G48" s="23">
        <f t="shared" si="23"/>
        <v>0</v>
      </c>
      <c r="H48" s="23">
        <f t="shared" si="23"/>
        <v>0</v>
      </c>
      <c r="I48" s="23">
        <f t="shared" si="23"/>
        <v>650</v>
      </c>
      <c r="J48" s="23">
        <f t="shared" si="23"/>
        <v>1500</v>
      </c>
      <c r="K48" s="23">
        <f t="shared" si="23"/>
        <v>950</v>
      </c>
      <c r="L48" s="23">
        <f t="shared" si="23"/>
        <v>0</v>
      </c>
      <c r="M48" s="23">
        <f t="shared" si="23"/>
        <v>0</v>
      </c>
      <c r="N48" s="23">
        <f t="shared" si="23"/>
        <v>0</v>
      </c>
      <c r="O48" s="23">
        <f t="shared" si="23"/>
        <v>0</v>
      </c>
      <c r="P48" s="23">
        <f t="shared" si="23"/>
        <v>0</v>
      </c>
      <c r="Q48" s="23">
        <f t="shared" si="23"/>
        <v>1970</v>
      </c>
      <c r="R48" s="23">
        <f t="shared" si="23"/>
        <v>0</v>
      </c>
      <c r="S48" s="23">
        <f t="shared" si="23"/>
        <v>0</v>
      </c>
      <c r="T48" s="23">
        <f t="shared" si="23"/>
        <v>0</v>
      </c>
      <c r="U48" s="23">
        <f>U49+U52+U55</f>
        <v>15908</v>
      </c>
      <c r="V48" s="23">
        <f>V49+V52+V55</f>
        <v>2290</v>
      </c>
      <c r="W48" s="23">
        <f>W49+W52+W55</f>
        <v>1742</v>
      </c>
      <c r="X48" s="23">
        <f>X49+X52+X55</f>
        <v>300</v>
      </c>
      <c r="Y48" s="23">
        <f>Y49+Y52+Y55</f>
        <v>350</v>
      </c>
      <c r="Z48" s="23">
        <f t="shared" si="23"/>
        <v>0</v>
      </c>
      <c r="AA48" s="23">
        <f t="shared" si="23"/>
        <v>0</v>
      </c>
      <c r="AB48" s="23">
        <f t="shared" si="23"/>
        <v>0</v>
      </c>
      <c r="AC48" s="23">
        <f t="shared" si="23"/>
        <v>0</v>
      </c>
      <c r="AD48" s="23">
        <f t="shared" si="23"/>
        <v>0</v>
      </c>
      <c r="AE48" s="23">
        <f t="shared" si="23"/>
        <v>0</v>
      </c>
      <c r="AF48" s="23">
        <f t="shared" si="23"/>
        <v>0</v>
      </c>
      <c r="AG48" s="23">
        <f t="shared" si="23"/>
        <v>0</v>
      </c>
      <c r="AH48" s="23">
        <f t="shared" si="23"/>
        <v>0</v>
      </c>
      <c r="AI48" s="23">
        <f t="shared" si="23"/>
        <v>0</v>
      </c>
      <c r="AJ48" s="23">
        <f t="shared" si="23"/>
        <v>0</v>
      </c>
      <c r="AK48" s="23">
        <f t="shared" si="23"/>
        <v>0</v>
      </c>
      <c r="AL48" s="23">
        <f t="shared" si="23"/>
        <v>0</v>
      </c>
      <c r="AM48" s="23">
        <f t="shared" si="23"/>
        <v>0</v>
      </c>
      <c r="AN48" s="23">
        <f t="shared" si="23"/>
        <v>0</v>
      </c>
      <c r="AO48" s="23">
        <f t="shared" si="23"/>
        <v>0</v>
      </c>
      <c r="AP48" s="23">
        <f t="shared" si="23"/>
        <v>0</v>
      </c>
      <c r="AQ48" s="23">
        <f t="shared" si="23"/>
        <v>0</v>
      </c>
      <c r="AR48" s="23">
        <f t="shared" si="23"/>
        <v>0</v>
      </c>
      <c r="AS48" s="23">
        <f t="shared" si="23"/>
        <v>0</v>
      </c>
      <c r="AT48" s="23">
        <f t="shared" si="23"/>
        <v>0</v>
      </c>
      <c r="AU48" s="23">
        <f t="shared" si="23"/>
        <v>0</v>
      </c>
      <c r="AV48" s="23">
        <f t="shared" si="23"/>
        <v>0</v>
      </c>
      <c r="AW48" s="23">
        <f t="shared" si="23"/>
        <v>0</v>
      </c>
      <c r="AX48" s="23">
        <f t="shared" si="23"/>
        <v>0</v>
      </c>
      <c r="AY48" s="23">
        <f t="shared" si="23"/>
        <v>0</v>
      </c>
      <c r="AZ48" s="23">
        <f t="shared" si="23"/>
        <v>0</v>
      </c>
      <c r="BA48" s="23">
        <f t="shared" si="23"/>
        <v>0</v>
      </c>
      <c r="BB48" s="23">
        <f t="shared" si="23"/>
        <v>0</v>
      </c>
      <c r="BC48" s="23">
        <f>BC49+BC52+BC55</f>
        <v>0</v>
      </c>
      <c r="BD48" s="23">
        <f>BD49+BD52+BD55</f>
        <v>0</v>
      </c>
      <c r="BE48" s="23">
        <f>BE49+BE52+BE55</f>
        <v>0</v>
      </c>
      <c r="BF48" s="23">
        <f>BF49+BF52+BF55</f>
        <v>0</v>
      </c>
      <c r="BG48" s="23"/>
      <c r="BH48" s="23">
        <f>BH49+BH52+BH55</f>
        <v>0</v>
      </c>
    </row>
    <row r="49" spans="1:60" s="46" customFormat="1" ht="20.25" customHeight="1">
      <c r="A49" s="24"/>
      <c r="B49" s="24">
        <v>314</v>
      </c>
      <c r="C49" s="57" t="s">
        <v>102</v>
      </c>
      <c r="D49" s="23">
        <f t="shared" si="17"/>
        <v>15908</v>
      </c>
      <c r="E49" s="27">
        <f>E50+E51</f>
        <v>0</v>
      </c>
      <c r="F49" s="27"/>
      <c r="G49" s="27"/>
      <c r="H49" s="27"/>
      <c r="I49" s="27">
        <f>I50+I51</f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>
        <f>U50+U51</f>
        <v>15908</v>
      </c>
      <c r="V49" s="27">
        <f>V50+V51</f>
        <v>0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s="46" customFormat="1" ht="20.25" customHeight="1">
      <c r="A50" s="24"/>
      <c r="B50" s="24"/>
      <c r="C50" s="49" t="s">
        <v>81</v>
      </c>
      <c r="D50" s="23">
        <f t="shared" si="17"/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s="46" customFormat="1" ht="20.25" customHeight="1">
      <c r="A51" s="24"/>
      <c r="B51" s="24"/>
      <c r="C51" s="49" t="s">
        <v>82</v>
      </c>
      <c r="D51" s="23">
        <f t="shared" si="17"/>
        <v>15908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6">
        <f>12079+3829</f>
        <v>15908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s="46" customFormat="1" ht="20.25" customHeight="1">
      <c r="A52" s="24"/>
      <c r="B52" s="48">
        <v>332</v>
      </c>
      <c r="C52" s="45" t="s">
        <v>103</v>
      </c>
      <c r="D52" s="23">
        <f t="shared" si="17"/>
        <v>920</v>
      </c>
      <c r="E52" s="27">
        <f>E53+E54</f>
        <v>300</v>
      </c>
      <c r="F52" s="27">
        <f>F53+F54</f>
        <v>0</v>
      </c>
      <c r="G52" s="27">
        <f t="shared" ref="G52:AS52" si="24">G53+G54</f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7">
        <f t="shared" si="24"/>
        <v>0</v>
      </c>
      <c r="P52" s="27">
        <f t="shared" si="24"/>
        <v>0</v>
      </c>
      <c r="Q52" s="27">
        <f t="shared" si="24"/>
        <v>620</v>
      </c>
      <c r="R52" s="27">
        <f t="shared" si="24"/>
        <v>0</v>
      </c>
      <c r="S52" s="27">
        <f t="shared" si="24"/>
        <v>0</v>
      </c>
      <c r="T52" s="27">
        <f t="shared" si="24"/>
        <v>0</v>
      </c>
      <c r="U52" s="27">
        <f>U53+U54</f>
        <v>0</v>
      </c>
      <c r="V52" s="27">
        <f>V53+V54</f>
        <v>0</v>
      </c>
      <c r="W52" s="27">
        <f>W53+W54</f>
        <v>0</v>
      </c>
      <c r="X52" s="27"/>
      <c r="Y52" s="27">
        <f>Y53+Y54</f>
        <v>0</v>
      </c>
      <c r="Z52" s="27">
        <f t="shared" si="24"/>
        <v>0</v>
      </c>
      <c r="AA52" s="27">
        <f t="shared" si="24"/>
        <v>0</v>
      </c>
      <c r="AB52" s="27">
        <f t="shared" si="24"/>
        <v>0</v>
      </c>
      <c r="AC52" s="27">
        <f t="shared" si="24"/>
        <v>0</v>
      </c>
      <c r="AD52" s="27">
        <f t="shared" si="24"/>
        <v>0</v>
      </c>
      <c r="AE52" s="27">
        <f t="shared" si="24"/>
        <v>0</v>
      </c>
      <c r="AF52" s="27">
        <f t="shared" si="24"/>
        <v>0</v>
      </c>
      <c r="AG52" s="27">
        <f t="shared" si="24"/>
        <v>0</v>
      </c>
      <c r="AH52" s="27">
        <f t="shared" si="24"/>
        <v>0</v>
      </c>
      <c r="AI52" s="27">
        <f t="shared" si="24"/>
        <v>0</v>
      </c>
      <c r="AJ52" s="27">
        <f t="shared" si="24"/>
        <v>0</v>
      </c>
      <c r="AK52" s="27"/>
      <c r="AL52" s="27">
        <f>AL53+AL54</f>
        <v>0</v>
      </c>
      <c r="AM52" s="27">
        <f>AM53+AM54</f>
        <v>0</v>
      </c>
      <c r="AN52" s="27">
        <f>AN53+AN54</f>
        <v>0</v>
      </c>
      <c r="AO52" s="27">
        <f t="shared" si="24"/>
        <v>0</v>
      </c>
      <c r="AP52" s="27">
        <f t="shared" si="24"/>
        <v>0</v>
      </c>
      <c r="AQ52" s="27">
        <f t="shared" si="24"/>
        <v>0</v>
      </c>
      <c r="AR52" s="27">
        <f t="shared" si="24"/>
        <v>0</v>
      </c>
      <c r="AS52" s="27">
        <f t="shared" si="24"/>
        <v>0</v>
      </c>
      <c r="AT52" s="27"/>
      <c r="AU52" s="27">
        <f>AU53+AU54</f>
        <v>0</v>
      </c>
      <c r="AV52" s="27">
        <f t="shared" ref="AV52:BH52" si="25">AV53+AV54</f>
        <v>0</v>
      </c>
      <c r="AW52" s="27">
        <f t="shared" si="25"/>
        <v>0</v>
      </c>
      <c r="AX52" s="27">
        <f t="shared" si="25"/>
        <v>0</v>
      </c>
      <c r="AY52" s="27">
        <f t="shared" si="25"/>
        <v>0</v>
      </c>
      <c r="AZ52" s="27">
        <f t="shared" si="25"/>
        <v>0</v>
      </c>
      <c r="BA52" s="27">
        <f t="shared" si="25"/>
        <v>0</v>
      </c>
      <c r="BB52" s="27">
        <f t="shared" si="25"/>
        <v>0</v>
      </c>
      <c r="BC52" s="27">
        <f t="shared" si="25"/>
        <v>0</v>
      </c>
      <c r="BD52" s="27">
        <f>BD53+BD54</f>
        <v>0</v>
      </c>
      <c r="BE52" s="27">
        <f t="shared" si="25"/>
        <v>0</v>
      </c>
      <c r="BF52" s="27">
        <f t="shared" si="25"/>
        <v>0</v>
      </c>
      <c r="BG52" s="27">
        <f t="shared" si="25"/>
        <v>0</v>
      </c>
      <c r="BH52" s="27">
        <f t="shared" si="25"/>
        <v>0</v>
      </c>
    </row>
    <row r="53" spans="1:60" s="46" customFormat="1" ht="20.25" hidden="1" customHeight="1">
      <c r="A53" s="24"/>
      <c r="B53" s="24"/>
      <c r="C53" s="49" t="s">
        <v>81</v>
      </c>
      <c r="D53" s="23">
        <f t="shared" si="17"/>
        <v>0</v>
      </c>
      <c r="E53" s="26"/>
      <c r="F53" s="26"/>
      <c r="G53" s="26"/>
      <c r="H53" s="26"/>
      <c r="I53" s="26"/>
      <c r="J53" s="26"/>
      <c r="K53" s="26"/>
      <c r="L53" s="26"/>
      <c r="M53" s="27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8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8"/>
      <c r="BE53" s="26"/>
      <c r="BF53" s="28"/>
      <c r="BG53" s="28"/>
      <c r="BH53" s="28"/>
    </row>
    <row r="54" spans="1:60" s="46" customFormat="1" ht="20.25" customHeight="1">
      <c r="A54" s="24"/>
      <c r="B54" s="24"/>
      <c r="C54" s="49" t="s">
        <v>82</v>
      </c>
      <c r="D54" s="23">
        <f t="shared" si="17"/>
        <v>920</v>
      </c>
      <c r="E54" s="26">
        <v>300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620</v>
      </c>
      <c r="R54" s="26"/>
      <c r="S54" s="26"/>
      <c r="T54" s="26"/>
      <c r="U54" s="26"/>
      <c r="V54" s="26"/>
      <c r="W54" s="26"/>
      <c r="X54" s="26"/>
      <c r="Y54" s="28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8"/>
      <c r="BE54" s="26"/>
      <c r="BF54" s="28"/>
      <c r="BG54" s="28"/>
      <c r="BH54" s="28"/>
    </row>
    <row r="55" spans="1:60" s="73" customFormat="1" ht="20.25" customHeight="1">
      <c r="A55" s="24"/>
      <c r="B55" s="24">
        <v>338</v>
      </c>
      <c r="C55" s="57" t="s">
        <v>104</v>
      </c>
      <c r="D55" s="23">
        <f t="shared" si="17"/>
        <v>13832</v>
      </c>
      <c r="E55" s="27">
        <f>E56+E57</f>
        <v>4700</v>
      </c>
      <c r="F55" s="27">
        <f>F56+F57</f>
        <v>0</v>
      </c>
      <c r="G55" s="27">
        <f t="shared" ref="G55:AS55" si="26">G56+G57</f>
        <v>0</v>
      </c>
      <c r="H55" s="27">
        <f t="shared" si="26"/>
        <v>0</v>
      </c>
      <c r="I55" s="27">
        <f>I56+I57</f>
        <v>650</v>
      </c>
      <c r="J55" s="27">
        <f>J56+J57</f>
        <v>1500</v>
      </c>
      <c r="K55" s="27">
        <f>K56+K57</f>
        <v>950</v>
      </c>
      <c r="L55" s="27">
        <f>L56+L57</f>
        <v>0</v>
      </c>
      <c r="M55" s="27">
        <f>M56+M57</f>
        <v>0</v>
      </c>
      <c r="N55" s="27"/>
      <c r="O55" s="27">
        <f>O56+O57</f>
        <v>0</v>
      </c>
      <c r="P55" s="27">
        <f>P56+P57</f>
        <v>0</v>
      </c>
      <c r="Q55" s="27">
        <f>Q56+Q57</f>
        <v>1350</v>
      </c>
      <c r="R55" s="27">
        <f>R56+R57</f>
        <v>0</v>
      </c>
      <c r="S55" s="27">
        <f>S56+S57</f>
        <v>0</v>
      </c>
      <c r="T55" s="27">
        <f t="shared" si="26"/>
        <v>0</v>
      </c>
      <c r="U55" s="27">
        <f>U56+U57</f>
        <v>0</v>
      </c>
      <c r="V55" s="27">
        <f>V56+V57</f>
        <v>2290</v>
      </c>
      <c r="W55" s="27">
        <f>W56+W57</f>
        <v>1742</v>
      </c>
      <c r="X55" s="27">
        <f>X56+X57</f>
        <v>300</v>
      </c>
      <c r="Y55" s="27">
        <f>Y56+Y57</f>
        <v>350</v>
      </c>
      <c r="Z55" s="27">
        <f t="shared" si="26"/>
        <v>0</v>
      </c>
      <c r="AA55" s="27">
        <f t="shared" si="26"/>
        <v>0</v>
      </c>
      <c r="AB55" s="27">
        <f t="shared" si="26"/>
        <v>0</v>
      </c>
      <c r="AC55" s="27">
        <f t="shared" si="26"/>
        <v>0</v>
      </c>
      <c r="AD55" s="27">
        <f t="shared" si="26"/>
        <v>0</v>
      </c>
      <c r="AE55" s="27">
        <f t="shared" si="26"/>
        <v>0</v>
      </c>
      <c r="AF55" s="27">
        <f t="shared" si="26"/>
        <v>0</v>
      </c>
      <c r="AG55" s="27">
        <f t="shared" si="26"/>
        <v>0</v>
      </c>
      <c r="AH55" s="27">
        <f t="shared" si="26"/>
        <v>0</v>
      </c>
      <c r="AI55" s="27">
        <f t="shared" si="26"/>
        <v>0</v>
      </c>
      <c r="AJ55" s="27">
        <f t="shared" si="26"/>
        <v>0</v>
      </c>
      <c r="AK55" s="27"/>
      <c r="AL55" s="27">
        <f>AL56+AL57</f>
        <v>0</v>
      </c>
      <c r="AM55" s="27">
        <f>AM56+AM57</f>
        <v>0</v>
      </c>
      <c r="AN55" s="27">
        <f>AN56+AN57</f>
        <v>0</v>
      </c>
      <c r="AO55" s="27">
        <f t="shared" si="26"/>
        <v>0</v>
      </c>
      <c r="AP55" s="27">
        <f t="shared" si="26"/>
        <v>0</v>
      </c>
      <c r="AQ55" s="27">
        <f t="shared" si="26"/>
        <v>0</v>
      </c>
      <c r="AR55" s="27">
        <f t="shared" si="26"/>
        <v>0</v>
      </c>
      <c r="AS55" s="27">
        <f t="shared" si="26"/>
        <v>0</v>
      </c>
      <c r="AT55" s="27"/>
      <c r="AU55" s="27">
        <f>AU56+AU57</f>
        <v>0</v>
      </c>
      <c r="AV55" s="27">
        <f t="shared" ref="AV55:BH55" si="27">AV56+AV57</f>
        <v>0</v>
      </c>
      <c r="AW55" s="27">
        <f t="shared" si="27"/>
        <v>0</v>
      </c>
      <c r="AX55" s="27">
        <f t="shared" si="27"/>
        <v>0</v>
      </c>
      <c r="AY55" s="27">
        <f t="shared" si="27"/>
        <v>0</v>
      </c>
      <c r="AZ55" s="27">
        <f t="shared" si="27"/>
        <v>0</v>
      </c>
      <c r="BA55" s="27">
        <f t="shared" si="27"/>
        <v>0</v>
      </c>
      <c r="BB55" s="27">
        <f t="shared" si="27"/>
        <v>0</v>
      </c>
      <c r="BC55" s="27">
        <f t="shared" si="27"/>
        <v>0</v>
      </c>
      <c r="BD55" s="27">
        <f>BD56+BD57</f>
        <v>0</v>
      </c>
      <c r="BE55" s="27">
        <f t="shared" si="27"/>
        <v>0</v>
      </c>
      <c r="BF55" s="27">
        <f t="shared" si="27"/>
        <v>0</v>
      </c>
      <c r="BG55" s="27">
        <f t="shared" si="27"/>
        <v>0</v>
      </c>
      <c r="BH55" s="27">
        <f t="shared" si="27"/>
        <v>0</v>
      </c>
    </row>
    <row r="56" spans="1:60" s="60" customFormat="1" ht="20.25" customHeight="1">
      <c r="A56" s="74"/>
      <c r="B56" s="74"/>
      <c r="C56" s="49" t="s">
        <v>81</v>
      </c>
      <c r="D56" s="23">
        <f t="shared" si="17"/>
        <v>0</v>
      </c>
      <c r="E56" s="26"/>
      <c r="F56" s="26"/>
      <c r="G56" s="26"/>
      <c r="H56" s="26"/>
      <c r="I56" s="26"/>
      <c r="J56" s="26"/>
      <c r="K56" s="26"/>
      <c r="L56" s="26"/>
      <c r="M56" s="27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8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8"/>
      <c r="BE56" s="26"/>
      <c r="BF56" s="28"/>
      <c r="BG56" s="28"/>
      <c r="BH56" s="28"/>
    </row>
    <row r="57" spans="1:60" s="60" customFormat="1" ht="20.25" customHeight="1">
      <c r="A57" s="74"/>
      <c r="B57" s="74"/>
      <c r="C57" s="49" t="s">
        <v>82</v>
      </c>
      <c r="D57" s="23">
        <f t="shared" si="17"/>
        <v>13832</v>
      </c>
      <c r="E57" s="26">
        <f>5000-300</f>
        <v>4700</v>
      </c>
      <c r="F57" s="26"/>
      <c r="G57" s="26"/>
      <c r="H57" s="26"/>
      <c r="I57" s="26">
        <v>650</v>
      </c>
      <c r="J57" s="26">
        <v>1500</v>
      </c>
      <c r="K57" s="26">
        <v>950</v>
      </c>
      <c r="L57" s="26"/>
      <c r="M57" s="27"/>
      <c r="N57" s="26"/>
      <c r="O57" s="26"/>
      <c r="P57" s="26"/>
      <c r="Q57" s="26">
        <f>1970-620</f>
        <v>1350</v>
      </c>
      <c r="R57" s="26"/>
      <c r="S57" s="26"/>
      <c r="T57" s="26"/>
      <c r="U57" s="26"/>
      <c r="V57" s="26">
        <f>150+2140</f>
        <v>2290</v>
      </c>
      <c r="W57" s="26">
        <f>400+1342</f>
        <v>1742</v>
      </c>
      <c r="X57" s="26">
        <v>300</v>
      </c>
      <c r="Y57" s="26">
        <v>350</v>
      </c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8"/>
      <c r="BE57" s="26"/>
      <c r="BF57" s="28"/>
      <c r="BG57" s="28"/>
      <c r="BH57" s="28"/>
    </row>
    <row r="58" spans="1:60" s="46" customFormat="1" ht="30.75" customHeight="1">
      <c r="A58" s="44">
        <v>340</v>
      </c>
      <c r="B58" s="44"/>
      <c r="C58" s="57" t="s">
        <v>105</v>
      </c>
      <c r="D58" s="23">
        <f t="shared" si="17"/>
        <v>143210</v>
      </c>
      <c r="E58" s="27">
        <f>E59+E63</f>
        <v>57558</v>
      </c>
      <c r="F58" s="27">
        <f>F59</f>
        <v>2715</v>
      </c>
      <c r="G58" s="27">
        <f t="shared" ref="G58:BG58" si="28">G59</f>
        <v>20041</v>
      </c>
      <c r="H58" s="27">
        <f t="shared" si="28"/>
        <v>2244</v>
      </c>
      <c r="I58" s="27">
        <f>I59+I63</f>
        <v>6528</v>
      </c>
      <c r="J58" s="27">
        <f>J59</f>
        <v>6257</v>
      </c>
      <c r="K58" s="27">
        <f>K59+K63</f>
        <v>5756</v>
      </c>
      <c r="L58" s="27">
        <f t="shared" ref="L58:Q58" si="29">L59</f>
        <v>5729</v>
      </c>
      <c r="M58" s="27">
        <f t="shared" si="29"/>
        <v>6042</v>
      </c>
      <c r="N58" s="27">
        <f t="shared" si="29"/>
        <v>1831</v>
      </c>
      <c r="O58" s="27">
        <f t="shared" si="29"/>
        <v>5799</v>
      </c>
      <c r="P58" s="27">
        <f t="shared" si="29"/>
        <v>5494</v>
      </c>
      <c r="Q58" s="27">
        <f t="shared" si="29"/>
        <v>5265</v>
      </c>
      <c r="R58" s="27">
        <f>R59+R63</f>
        <v>11951</v>
      </c>
      <c r="S58" s="27">
        <f>S59</f>
        <v>0</v>
      </c>
      <c r="T58" s="27">
        <f t="shared" si="28"/>
        <v>0</v>
      </c>
      <c r="U58" s="27">
        <f>U59</f>
        <v>0</v>
      </c>
      <c r="V58" s="27">
        <f>V59</f>
        <v>0</v>
      </c>
      <c r="W58" s="27"/>
      <c r="X58" s="27"/>
      <c r="Y58" s="27">
        <f>Y59</f>
        <v>0</v>
      </c>
      <c r="Z58" s="27">
        <f t="shared" si="28"/>
        <v>0</v>
      </c>
      <c r="AA58" s="27">
        <f t="shared" si="28"/>
        <v>0</v>
      </c>
      <c r="AB58" s="27">
        <f t="shared" si="28"/>
        <v>0</v>
      </c>
      <c r="AC58" s="27">
        <f t="shared" si="28"/>
        <v>0</v>
      </c>
      <c r="AD58" s="27">
        <f t="shared" si="28"/>
        <v>0</v>
      </c>
      <c r="AE58" s="27">
        <f t="shared" si="28"/>
        <v>0</v>
      </c>
      <c r="AF58" s="27">
        <f t="shared" si="28"/>
        <v>0</v>
      </c>
      <c r="AG58" s="27">
        <f t="shared" si="28"/>
        <v>0</v>
      </c>
      <c r="AH58" s="27">
        <f t="shared" si="28"/>
        <v>0</v>
      </c>
      <c r="AI58" s="27">
        <f t="shared" si="28"/>
        <v>0</v>
      </c>
      <c r="AJ58" s="27">
        <f t="shared" si="28"/>
        <v>0</v>
      </c>
      <c r="AK58" s="27"/>
      <c r="AL58" s="27">
        <f>AL59</f>
        <v>0</v>
      </c>
      <c r="AM58" s="27">
        <f>AM59</f>
        <v>0</v>
      </c>
      <c r="AN58" s="27">
        <f>AN59</f>
        <v>0</v>
      </c>
      <c r="AO58" s="27">
        <f t="shared" si="28"/>
        <v>0</v>
      </c>
      <c r="AP58" s="27">
        <f t="shared" si="28"/>
        <v>0</v>
      </c>
      <c r="AQ58" s="27">
        <f t="shared" si="28"/>
        <v>0</v>
      </c>
      <c r="AR58" s="27">
        <f t="shared" si="28"/>
        <v>0</v>
      </c>
      <c r="AS58" s="27">
        <f t="shared" si="28"/>
        <v>0</v>
      </c>
      <c r="AT58" s="27">
        <f t="shared" si="28"/>
        <v>0</v>
      </c>
      <c r="AU58" s="27">
        <f t="shared" si="28"/>
        <v>0</v>
      </c>
      <c r="AV58" s="27">
        <f t="shared" si="28"/>
        <v>0</v>
      </c>
      <c r="AW58" s="27">
        <f t="shared" si="28"/>
        <v>0</v>
      </c>
      <c r="AX58" s="27">
        <f t="shared" si="28"/>
        <v>0</v>
      </c>
      <c r="AY58" s="27">
        <f t="shared" si="28"/>
        <v>0</v>
      </c>
      <c r="AZ58" s="27">
        <f t="shared" si="28"/>
        <v>0</v>
      </c>
      <c r="BA58" s="27">
        <f t="shared" si="28"/>
        <v>0</v>
      </c>
      <c r="BB58" s="27">
        <f t="shared" si="28"/>
        <v>0</v>
      </c>
      <c r="BC58" s="27">
        <f t="shared" si="28"/>
        <v>0</v>
      </c>
      <c r="BD58" s="27">
        <f>BD59</f>
        <v>0</v>
      </c>
      <c r="BE58" s="27">
        <f t="shared" si="28"/>
        <v>0</v>
      </c>
      <c r="BF58" s="27">
        <f t="shared" si="28"/>
        <v>0</v>
      </c>
      <c r="BG58" s="27">
        <f t="shared" si="28"/>
        <v>0</v>
      </c>
      <c r="BH58" s="27">
        <f>BH59</f>
        <v>0</v>
      </c>
    </row>
    <row r="59" spans="1:60" s="46" customFormat="1" ht="21" customHeight="1">
      <c r="A59" s="44"/>
      <c r="B59" s="44">
        <v>341</v>
      </c>
      <c r="C59" s="45" t="s">
        <v>69</v>
      </c>
      <c r="D59" s="23">
        <f t="shared" si="17"/>
        <v>133460</v>
      </c>
      <c r="E59" s="27">
        <f>SUM(E60:E62)</f>
        <v>47958</v>
      </c>
      <c r="F59" s="27">
        <f>SUM(F60,F62:F63)</f>
        <v>2715</v>
      </c>
      <c r="G59" s="27">
        <f>SUM(G60,G62:G63)</f>
        <v>20041</v>
      </c>
      <c r="H59" s="27">
        <f t="shared" ref="H59:Z59" si="30">SUM(H60,H62:H63)</f>
        <v>2244</v>
      </c>
      <c r="I59" s="27">
        <f>I60+I62</f>
        <v>6418</v>
      </c>
      <c r="J59" s="27">
        <f>SUM(J60,J62:J63)</f>
        <v>6257</v>
      </c>
      <c r="K59" s="27">
        <f>SUM(K60:K62)</f>
        <v>5736</v>
      </c>
      <c r="L59" s="27">
        <f t="shared" ref="L59:Q59" si="31">SUM(L60,L62:L63)</f>
        <v>5729</v>
      </c>
      <c r="M59" s="27">
        <f t="shared" si="31"/>
        <v>6042</v>
      </c>
      <c r="N59" s="27">
        <f t="shared" si="31"/>
        <v>1831</v>
      </c>
      <c r="O59" s="27">
        <f t="shared" si="31"/>
        <v>5799</v>
      </c>
      <c r="P59" s="27">
        <f t="shared" si="31"/>
        <v>5494</v>
      </c>
      <c r="Q59" s="27">
        <f t="shared" si="31"/>
        <v>5265</v>
      </c>
      <c r="R59" s="27">
        <f>SUM(R60:R62)</f>
        <v>11931</v>
      </c>
      <c r="S59" s="27">
        <f>S60+S62+S63</f>
        <v>0</v>
      </c>
      <c r="T59" s="27">
        <f t="shared" si="30"/>
        <v>0</v>
      </c>
      <c r="U59" s="27">
        <f>U60+U62+U63</f>
        <v>0</v>
      </c>
      <c r="V59" s="27">
        <f>V60+V62+V63</f>
        <v>0</v>
      </c>
      <c r="W59" s="27">
        <f>W60+W62+W63</f>
        <v>0</v>
      </c>
      <c r="X59" s="27"/>
      <c r="Y59" s="27">
        <f>Y60+Y62+Y63</f>
        <v>0</v>
      </c>
      <c r="Z59" s="27">
        <f t="shared" si="30"/>
        <v>0</v>
      </c>
      <c r="AA59" s="27">
        <f t="shared" ref="AA59:BG59" si="32">AA60+AA62+AA63</f>
        <v>0</v>
      </c>
      <c r="AB59" s="27">
        <f t="shared" si="32"/>
        <v>0</v>
      </c>
      <c r="AC59" s="27">
        <f t="shared" si="32"/>
        <v>0</v>
      </c>
      <c r="AD59" s="27">
        <f t="shared" si="32"/>
        <v>0</v>
      </c>
      <c r="AE59" s="27">
        <f t="shared" si="32"/>
        <v>0</v>
      </c>
      <c r="AF59" s="27">
        <f t="shared" si="32"/>
        <v>0</v>
      </c>
      <c r="AG59" s="27">
        <f t="shared" si="32"/>
        <v>0</v>
      </c>
      <c r="AH59" s="27">
        <f t="shared" si="32"/>
        <v>0</v>
      </c>
      <c r="AI59" s="27">
        <f t="shared" si="32"/>
        <v>0</v>
      </c>
      <c r="AJ59" s="27">
        <f t="shared" si="32"/>
        <v>0</v>
      </c>
      <c r="AK59" s="27">
        <f t="shared" si="32"/>
        <v>0</v>
      </c>
      <c r="AL59" s="27">
        <f t="shared" si="32"/>
        <v>0</v>
      </c>
      <c r="AM59" s="27">
        <f t="shared" si="32"/>
        <v>0</v>
      </c>
      <c r="AN59" s="27">
        <f t="shared" si="32"/>
        <v>0</v>
      </c>
      <c r="AO59" s="27">
        <f t="shared" si="32"/>
        <v>0</v>
      </c>
      <c r="AP59" s="27">
        <f t="shared" si="32"/>
        <v>0</v>
      </c>
      <c r="AQ59" s="27">
        <f t="shared" si="32"/>
        <v>0</v>
      </c>
      <c r="AR59" s="27">
        <f t="shared" si="32"/>
        <v>0</v>
      </c>
      <c r="AS59" s="27">
        <f t="shared" si="32"/>
        <v>0</v>
      </c>
      <c r="AT59" s="27">
        <f t="shared" si="32"/>
        <v>0</v>
      </c>
      <c r="AU59" s="27">
        <f t="shared" si="32"/>
        <v>0</v>
      </c>
      <c r="AV59" s="27">
        <f t="shared" si="32"/>
        <v>0</v>
      </c>
      <c r="AW59" s="27">
        <f t="shared" si="32"/>
        <v>0</v>
      </c>
      <c r="AX59" s="27">
        <f t="shared" si="32"/>
        <v>0</v>
      </c>
      <c r="AY59" s="27">
        <f t="shared" si="32"/>
        <v>0</v>
      </c>
      <c r="AZ59" s="27">
        <f t="shared" si="32"/>
        <v>0</v>
      </c>
      <c r="BA59" s="27">
        <f t="shared" si="32"/>
        <v>0</v>
      </c>
      <c r="BB59" s="27">
        <f t="shared" si="32"/>
        <v>0</v>
      </c>
      <c r="BC59" s="27">
        <f t="shared" si="32"/>
        <v>0</v>
      </c>
      <c r="BD59" s="27">
        <f>BD60+BD62+BD63</f>
        <v>0</v>
      </c>
      <c r="BE59" s="27">
        <f t="shared" si="32"/>
        <v>0</v>
      </c>
      <c r="BF59" s="27">
        <f t="shared" si="32"/>
        <v>0</v>
      </c>
      <c r="BG59" s="27">
        <f t="shared" si="32"/>
        <v>0</v>
      </c>
      <c r="BH59" s="27">
        <f>BH60+BH62+BH63</f>
        <v>0</v>
      </c>
    </row>
    <row r="60" spans="1:60" s="60" customFormat="1" ht="21.75" customHeight="1">
      <c r="A60" s="44"/>
      <c r="B60" s="44"/>
      <c r="C60" s="49" t="s">
        <v>70</v>
      </c>
      <c r="D60" s="23">
        <f t="shared" si="17"/>
        <v>122720</v>
      </c>
      <c r="E60" s="26">
        <f>30371+10287</f>
        <v>40658</v>
      </c>
      <c r="F60" s="26">
        <v>1315</v>
      </c>
      <c r="G60" s="26">
        <f>19396+495</f>
        <v>19891</v>
      </c>
      <c r="H60" s="26">
        <v>2244</v>
      </c>
      <c r="I60" s="26">
        <v>6418</v>
      </c>
      <c r="J60" s="26">
        <v>5857</v>
      </c>
      <c r="K60" s="26">
        <f>5482+54</f>
        <v>5536</v>
      </c>
      <c r="L60" s="26">
        <f>5621+108</f>
        <v>5729</v>
      </c>
      <c r="M60" s="26">
        <f>5988+54</f>
        <v>6042</v>
      </c>
      <c r="N60" s="26">
        <f>1642+189</f>
        <v>1831</v>
      </c>
      <c r="O60" s="26">
        <f>5655+54</f>
        <v>5709</v>
      </c>
      <c r="P60" s="26">
        <f>5440+54</f>
        <v>5494</v>
      </c>
      <c r="Q60" s="26">
        <f>4484+81</f>
        <v>4565</v>
      </c>
      <c r="R60" s="26">
        <f>10331+1100</f>
        <v>11431</v>
      </c>
      <c r="S60" s="26"/>
      <c r="T60" s="26"/>
      <c r="U60" s="26"/>
      <c r="V60" s="26"/>
      <c r="W60" s="26"/>
      <c r="X60" s="26"/>
      <c r="Y60" s="28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8"/>
      <c r="BE60" s="26"/>
      <c r="BF60" s="28"/>
      <c r="BG60" s="28"/>
      <c r="BH60" s="28"/>
    </row>
    <row r="61" spans="1:60" s="76" customFormat="1" ht="22.5" hidden="1" customHeight="1">
      <c r="A61" s="75"/>
      <c r="B61" s="75"/>
      <c r="C61" s="65" t="s">
        <v>93</v>
      </c>
      <c r="D61" s="23">
        <f t="shared" si="17"/>
        <v>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5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5"/>
      <c r="BE61" s="53"/>
      <c r="BF61" s="55"/>
      <c r="BG61" s="55"/>
      <c r="BH61" s="55"/>
    </row>
    <row r="62" spans="1:60" s="60" customFormat="1" ht="22.5" customHeight="1">
      <c r="A62" s="44"/>
      <c r="B62" s="44"/>
      <c r="C62" s="49" t="s">
        <v>71</v>
      </c>
      <c r="D62" s="23">
        <f t="shared" si="17"/>
        <v>10740</v>
      </c>
      <c r="E62" s="26">
        <f>18300-9600-400-1000</f>
        <v>7300</v>
      </c>
      <c r="F62" s="26">
        <f>400+1000</f>
        <v>1400</v>
      </c>
      <c r="G62" s="26">
        <v>150</v>
      </c>
      <c r="H62" s="26"/>
      <c r="I62" s="26"/>
      <c r="J62" s="26">
        <v>400</v>
      </c>
      <c r="K62" s="26">
        <v>200</v>
      </c>
      <c r="L62" s="26">
        <v>0</v>
      </c>
      <c r="M62" s="26">
        <v>0</v>
      </c>
      <c r="N62" s="26">
        <v>0</v>
      </c>
      <c r="O62" s="26">
        <v>90</v>
      </c>
      <c r="P62" s="26">
        <v>0</v>
      </c>
      <c r="Q62" s="26">
        <v>700</v>
      </c>
      <c r="R62" s="26">
        <v>500</v>
      </c>
      <c r="S62" s="26"/>
      <c r="T62" s="26"/>
      <c r="U62" s="26"/>
      <c r="V62" s="26"/>
      <c r="W62" s="26"/>
      <c r="X62" s="26"/>
      <c r="Y62" s="28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8"/>
      <c r="BE62" s="26"/>
      <c r="BF62" s="28"/>
      <c r="BG62" s="28"/>
      <c r="BH62" s="28"/>
    </row>
    <row r="63" spans="1:60" s="60" customFormat="1" ht="30.75" customHeight="1">
      <c r="A63" s="44"/>
      <c r="B63" s="44" t="s">
        <v>106</v>
      </c>
      <c r="C63" s="77" t="s">
        <v>107</v>
      </c>
      <c r="D63" s="23">
        <f t="shared" si="17"/>
        <v>9750</v>
      </c>
      <c r="E63" s="26">
        <v>9600</v>
      </c>
      <c r="F63" s="26"/>
      <c r="G63" s="26"/>
      <c r="H63" s="26"/>
      <c r="I63" s="26">
        <v>110</v>
      </c>
      <c r="J63" s="26"/>
      <c r="K63" s="26">
        <v>20</v>
      </c>
      <c r="L63" s="26"/>
      <c r="M63" s="26"/>
      <c r="N63" s="26"/>
      <c r="O63" s="26"/>
      <c r="P63" s="26"/>
      <c r="Q63" s="26"/>
      <c r="R63" s="26">
        <v>20</v>
      </c>
      <c r="S63" s="26"/>
      <c r="T63" s="26"/>
      <c r="U63" s="26"/>
      <c r="V63" s="26"/>
      <c r="W63" s="26"/>
      <c r="X63" s="26"/>
      <c r="Y63" s="28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8"/>
      <c r="BE63" s="26"/>
      <c r="BF63" s="28"/>
      <c r="BG63" s="28"/>
      <c r="BH63" s="28"/>
    </row>
    <row r="64" spans="1:60" s="46" customFormat="1" ht="21" customHeight="1">
      <c r="A64" s="44">
        <v>370</v>
      </c>
      <c r="B64" s="47"/>
      <c r="C64" s="57" t="s">
        <v>108</v>
      </c>
      <c r="D64" s="23">
        <f t="shared" si="17"/>
        <v>262405</v>
      </c>
      <c r="E64" s="27">
        <f>E65</f>
        <v>24678</v>
      </c>
      <c r="F64" s="27">
        <f t="shared" ref="F64:BH64" si="33">F65</f>
        <v>1000</v>
      </c>
      <c r="G64" s="27">
        <f t="shared" si="33"/>
        <v>0</v>
      </c>
      <c r="H64" s="27">
        <f t="shared" si="33"/>
        <v>0</v>
      </c>
      <c r="I64" s="27">
        <f t="shared" si="33"/>
        <v>0</v>
      </c>
      <c r="J64" s="27">
        <f t="shared" si="33"/>
        <v>0</v>
      </c>
      <c r="K64" s="27">
        <f t="shared" si="33"/>
        <v>0</v>
      </c>
      <c r="L64" s="27">
        <f t="shared" si="33"/>
        <v>14200</v>
      </c>
      <c r="M64" s="27">
        <f t="shared" si="33"/>
        <v>31900</v>
      </c>
      <c r="N64" s="27">
        <f t="shared" si="33"/>
        <v>0</v>
      </c>
      <c r="O64" s="27">
        <f t="shared" si="33"/>
        <v>10030</v>
      </c>
      <c r="P64" s="27">
        <f t="shared" si="33"/>
        <v>3900</v>
      </c>
      <c r="Q64" s="27">
        <f t="shared" si="33"/>
        <v>0</v>
      </c>
      <c r="R64" s="27">
        <f t="shared" si="33"/>
        <v>2600</v>
      </c>
      <c r="S64" s="27">
        <f>S65</f>
        <v>500</v>
      </c>
      <c r="T64" s="27">
        <f t="shared" si="33"/>
        <v>0</v>
      </c>
      <c r="U64" s="27">
        <f t="shared" si="33"/>
        <v>0</v>
      </c>
      <c r="V64" s="27">
        <f t="shared" si="33"/>
        <v>0</v>
      </c>
      <c r="W64" s="27">
        <f t="shared" si="33"/>
        <v>0</v>
      </c>
      <c r="X64" s="27">
        <f t="shared" si="33"/>
        <v>0</v>
      </c>
      <c r="Y64" s="27">
        <f t="shared" si="33"/>
        <v>0</v>
      </c>
      <c r="Z64" s="27">
        <f t="shared" si="33"/>
        <v>0</v>
      </c>
      <c r="AA64" s="27">
        <f t="shared" si="33"/>
        <v>0</v>
      </c>
      <c r="AB64" s="27">
        <f t="shared" si="33"/>
        <v>0</v>
      </c>
      <c r="AC64" s="27">
        <f t="shared" si="33"/>
        <v>0</v>
      </c>
      <c r="AD64" s="27">
        <f t="shared" si="33"/>
        <v>0</v>
      </c>
      <c r="AE64" s="27">
        <f t="shared" si="33"/>
        <v>0</v>
      </c>
      <c r="AF64" s="27">
        <f t="shared" si="33"/>
        <v>0</v>
      </c>
      <c r="AG64" s="27">
        <f t="shared" si="33"/>
        <v>0</v>
      </c>
      <c r="AH64" s="27">
        <f t="shared" si="33"/>
        <v>0</v>
      </c>
      <c r="AI64" s="27">
        <f t="shared" si="33"/>
        <v>0</v>
      </c>
      <c r="AJ64" s="27">
        <f t="shared" si="33"/>
        <v>0</v>
      </c>
      <c r="AK64" s="27">
        <f t="shared" si="33"/>
        <v>5229</v>
      </c>
      <c r="AL64" s="27">
        <f t="shared" si="33"/>
        <v>0</v>
      </c>
      <c r="AM64" s="27">
        <f t="shared" si="33"/>
        <v>2198</v>
      </c>
      <c r="AN64" s="27">
        <f t="shared" si="33"/>
        <v>13630</v>
      </c>
      <c r="AO64" s="27">
        <f t="shared" si="33"/>
        <v>9927</v>
      </c>
      <c r="AP64" s="27">
        <f t="shared" si="33"/>
        <v>16844</v>
      </c>
      <c r="AQ64" s="27">
        <f t="shared" si="33"/>
        <v>8553</v>
      </c>
      <c r="AR64" s="27">
        <f t="shared" si="33"/>
        <v>15622</v>
      </c>
      <c r="AS64" s="27">
        <f t="shared" si="33"/>
        <v>10081</v>
      </c>
      <c r="AT64" s="27">
        <f t="shared" si="33"/>
        <v>2833</v>
      </c>
      <c r="AU64" s="27">
        <f t="shared" si="33"/>
        <v>5160</v>
      </c>
      <c r="AV64" s="27">
        <f t="shared" si="33"/>
        <v>10225</v>
      </c>
      <c r="AW64" s="27">
        <f t="shared" si="33"/>
        <v>5944</v>
      </c>
      <c r="AX64" s="27">
        <f t="shared" si="33"/>
        <v>1100</v>
      </c>
      <c r="AY64" s="27">
        <f t="shared" si="33"/>
        <v>1150</v>
      </c>
      <c r="AZ64" s="27">
        <f t="shared" si="33"/>
        <v>880</v>
      </c>
      <c r="BA64" s="27">
        <f t="shared" si="33"/>
        <v>5991</v>
      </c>
      <c r="BB64" s="27">
        <f t="shared" si="33"/>
        <v>13683</v>
      </c>
      <c r="BC64" s="27">
        <f t="shared" si="33"/>
        <v>16011</v>
      </c>
      <c r="BD64" s="27">
        <f t="shared" si="33"/>
        <v>15809</v>
      </c>
      <c r="BE64" s="27">
        <f t="shared" si="33"/>
        <v>9332</v>
      </c>
      <c r="BF64" s="27">
        <f t="shared" si="33"/>
        <v>2500</v>
      </c>
      <c r="BG64" s="27">
        <f t="shared" si="33"/>
        <v>595</v>
      </c>
      <c r="BH64" s="27">
        <f t="shared" si="33"/>
        <v>300</v>
      </c>
    </row>
    <row r="65" spans="1:60" s="46" customFormat="1" ht="21" hidden="1" customHeight="1">
      <c r="A65" s="44"/>
      <c r="B65" s="47"/>
      <c r="C65" s="45" t="s">
        <v>78</v>
      </c>
      <c r="D65" s="23">
        <f t="shared" si="17"/>
        <v>262405</v>
      </c>
      <c r="E65" s="27">
        <f>E66+E69+E72</f>
        <v>24678</v>
      </c>
      <c r="F65" s="27">
        <f t="shared" ref="F65:BH65" si="34">F66+F69+F72</f>
        <v>1000</v>
      </c>
      <c r="G65" s="27">
        <f t="shared" si="34"/>
        <v>0</v>
      </c>
      <c r="H65" s="27">
        <f t="shared" si="34"/>
        <v>0</v>
      </c>
      <c r="I65" s="27">
        <f t="shared" si="34"/>
        <v>0</v>
      </c>
      <c r="J65" s="27">
        <f t="shared" si="34"/>
        <v>0</v>
      </c>
      <c r="K65" s="27">
        <f t="shared" si="34"/>
        <v>0</v>
      </c>
      <c r="L65" s="27">
        <f t="shared" si="34"/>
        <v>14200</v>
      </c>
      <c r="M65" s="27">
        <f t="shared" si="34"/>
        <v>31900</v>
      </c>
      <c r="N65" s="27">
        <f t="shared" si="34"/>
        <v>0</v>
      </c>
      <c r="O65" s="27">
        <f t="shared" si="34"/>
        <v>10030</v>
      </c>
      <c r="P65" s="27">
        <f t="shared" si="34"/>
        <v>3900</v>
      </c>
      <c r="Q65" s="27">
        <f t="shared" si="34"/>
        <v>0</v>
      </c>
      <c r="R65" s="27">
        <f t="shared" si="34"/>
        <v>2600</v>
      </c>
      <c r="S65" s="27">
        <f t="shared" si="34"/>
        <v>500</v>
      </c>
      <c r="T65" s="27">
        <f t="shared" si="34"/>
        <v>0</v>
      </c>
      <c r="U65" s="27">
        <f>U66+U69+U72</f>
        <v>0</v>
      </c>
      <c r="V65" s="27">
        <f>V66+V69+V72</f>
        <v>0</v>
      </c>
      <c r="W65" s="27">
        <f>W66+W69+W72</f>
        <v>0</v>
      </c>
      <c r="X65" s="27"/>
      <c r="Y65" s="27">
        <f>Y66+Y69+Y72</f>
        <v>0</v>
      </c>
      <c r="Z65" s="27">
        <f t="shared" si="34"/>
        <v>0</v>
      </c>
      <c r="AA65" s="27">
        <f t="shared" si="34"/>
        <v>0</v>
      </c>
      <c r="AB65" s="27">
        <f t="shared" si="34"/>
        <v>0</v>
      </c>
      <c r="AC65" s="27">
        <f t="shared" si="34"/>
        <v>0</v>
      </c>
      <c r="AD65" s="27">
        <f t="shared" si="34"/>
        <v>0</v>
      </c>
      <c r="AE65" s="27">
        <f t="shared" si="34"/>
        <v>0</v>
      </c>
      <c r="AF65" s="27">
        <f t="shared" si="34"/>
        <v>0</v>
      </c>
      <c r="AG65" s="27">
        <f t="shared" si="34"/>
        <v>0</v>
      </c>
      <c r="AH65" s="27">
        <f t="shared" si="34"/>
        <v>0</v>
      </c>
      <c r="AI65" s="27">
        <f t="shared" si="34"/>
        <v>0</v>
      </c>
      <c r="AJ65" s="27">
        <f t="shared" si="34"/>
        <v>0</v>
      </c>
      <c r="AK65" s="27">
        <f t="shared" si="34"/>
        <v>5229</v>
      </c>
      <c r="AL65" s="27">
        <f t="shared" si="34"/>
        <v>0</v>
      </c>
      <c r="AM65" s="27">
        <f t="shared" si="34"/>
        <v>2198</v>
      </c>
      <c r="AN65" s="27">
        <f t="shared" si="34"/>
        <v>13630</v>
      </c>
      <c r="AO65" s="27">
        <f t="shared" si="34"/>
        <v>9927</v>
      </c>
      <c r="AP65" s="27">
        <f t="shared" si="34"/>
        <v>16844</v>
      </c>
      <c r="AQ65" s="27">
        <f t="shared" si="34"/>
        <v>8553</v>
      </c>
      <c r="AR65" s="27">
        <f t="shared" si="34"/>
        <v>15622</v>
      </c>
      <c r="AS65" s="27">
        <f t="shared" si="34"/>
        <v>10081</v>
      </c>
      <c r="AT65" s="27">
        <f t="shared" si="34"/>
        <v>2833</v>
      </c>
      <c r="AU65" s="27">
        <f t="shared" si="34"/>
        <v>5160</v>
      </c>
      <c r="AV65" s="27">
        <f t="shared" si="34"/>
        <v>10225</v>
      </c>
      <c r="AW65" s="27">
        <f t="shared" si="34"/>
        <v>5944</v>
      </c>
      <c r="AX65" s="27">
        <f t="shared" si="34"/>
        <v>1100</v>
      </c>
      <c r="AY65" s="27">
        <f t="shared" si="34"/>
        <v>1150</v>
      </c>
      <c r="AZ65" s="27">
        <f t="shared" si="34"/>
        <v>880</v>
      </c>
      <c r="BA65" s="27">
        <f t="shared" si="34"/>
        <v>5991</v>
      </c>
      <c r="BB65" s="27">
        <f t="shared" si="34"/>
        <v>13683</v>
      </c>
      <c r="BC65" s="27">
        <f t="shared" si="34"/>
        <v>16011</v>
      </c>
      <c r="BD65" s="27">
        <f t="shared" si="34"/>
        <v>15809</v>
      </c>
      <c r="BE65" s="27">
        <f t="shared" si="34"/>
        <v>9332</v>
      </c>
      <c r="BF65" s="27">
        <f t="shared" si="34"/>
        <v>2500</v>
      </c>
      <c r="BG65" s="27">
        <f t="shared" si="34"/>
        <v>595</v>
      </c>
      <c r="BH65" s="27">
        <f t="shared" si="34"/>
        <v>300</v>
      </c>
    </row>
    <row r="66" spans="1:60" s="46" customFormat="1" ht="24" customHeight="1">
      <c r="A66" s="47"/>
      <c r="B66" s="48">
        <v>371</v>
      </c>
      <c r="C66" s="77" t="s">
        <v>109</v>
      </c>
      <c r="D66" s="23">
        <f t="shared" si="17"/>
        <v>87820</v>
      </c>
      <c r="E66" s="27">
        <f>E67+E68</f>
        <v>3500</v>
      </c>
      <c r="F66" s="27">
        <f>F67+F68</f>
        <v>0</v>
      </c>
      <c r="G66" s="27"/>
      <c r="H66" s="27"/>
      <c r="I66" s="27">
        <f>I67+I68</f>
        <v>0</v>
      </c>
      <c r="J66" s="27"/>
      <c r="K66" s="27">
        <f>K67+K68</f>
        <v>0</v>
      </c>
      <c r="L66" s="27">
        <f>L67+L68</f>
        <v>14200</v>
      </c>
      <c r="M66" s="27">
        <f>M67+M68</f>
        <v>0</v>
      </c>
      <c r="N66" s="27"/>
      <c r="O66" s="27">
        <f>O67+O68</f>
        <v>0</v>
      </c>
      <c r="P66" s="27">
        <f>P67+P68</f>
        <v>0</v>
      </c>
      <c r="Q66" s="27"/>
      <c r="R66" s="27">
        <f>R67+R68</f>
        <v>1100</v>
      </c>
      <c r="S66" s="27">
        <f>S67+S68</f>
        <v>0</v>
      </c>
      <c r="T66" s="27"/>
      <c r="U66" s="27">
        <f>U67+U68</f>
        <v>0</v>
      </c>
      <c r="V66" s="27">
        <f>V67+V68</f>
        <v>0</v>
      </c>
      <c r="W66" s="27"/>
      <c r="X66" s="27"/>
      <c r="Y66" s="27">
        <f>Y67+Y68</f>
        <v>0</v>
      </c>
      <c r="Z66" s="27"/>
      <c r="AA66" s="27">
        <f t="shared" ref="AA66:BH66" si="35">AA67+AA68</f>
        <v>0</v>
      </c>
      <c r="AB66" s="27">
        <f t="shared" si="35"/>
        <v>0</v>
      </c>
      <c r="AC66" s="27">
        <f t="shared" si="35"/>
        <v>0</v>
      </c>
      <c r="AD66" s="27">
        <f t="shared" si="35"/>
        <v>0</v>
      </c>
      <c r="AE66" s="27">
        <f t="shared" si="35"/>
        <v>0</v>
      </c>
      <c r="AF66" s="27">
        <f t="shared" si="35"/>
        <v>0</v>
      </c>
      <c r="AG66" s="27">
        <f t="shared" si="35"/>
        <v>0</v>
      </c>
      <c r="AH66" s="27">
        <f t="shared" si="35"/>
        <v>0</v>
      </c>
      <c r="AI66" s="27">
        <f t="shared" si="35"/>
        <v>0</v>
      </c>
      <c r="AJ66" s="27">
        <f t="shared" si="35"/>
        <v>0</v>
      </c>
      <c r="AK66" s="27">
        <f t="shared" si="35"/>
        <v>0</v>
      </c>
      <c r="AL66" s="27">
        <f t="shared" si="35"/>
        <v>0</v>
      </c>
      <c r="AM66" s="27">
        <f t="shared" si="35"/>
        <v>0</v>
      </c>
      <c r="AN66" s="27">
        <f t="shared" si="35"/>
        <v>0</v>
      </c>
      <c r="AO66" s="27">
        <f t="shared" si="35"/>
        <v>9927</v>
      </c>
      <c r="AP66" s="27">
        <f t="shared" si="35"/>
        <v>16844</v>
      </c>
      <c r="AQ66" s="27">
        <f t="shared" si="35"/>
        <v>8553</v>
      </c>
      <c r="AR66" s="27">
        <f t="shared" si="35"/>
        <v>15622</v>
      </c>
      <c r="AS66" s="27">
        <f t="shared" si="35"/>
        <v>10081</v>
      </c>
      <c r="AT66" s="27">
        <f t="shared" si="35"/>
        <v>2833</v>
      </c>
      <c r="AU66" s="27">
        <f t="shared" si="35"/>
        <v>5160</v>
      </c>
      <c r="AV66" s="27">
        <f t="shared" si="35"/>
        <v>0</v>
      </c>
      <c r="AW66" s="27">
        <f t="shared" si="35"/>
        <v>0</v>
      </c>
      <c r="AX66" s="27">
        <f t="shared" si="35"/>
        <v>0</v>
      </c>
      <c r="AY66" s="27">
        <f t="shared" si="35"/>
        <v>0</v>
      </c>
      <c r="AZ66" s="27">
        <f t="shared" si="35"/>
        <v>0</v>
      </c>
      <c r="BA66" s="27">
        <f t="shared" si="35"/>
        <v>0</v>
      </c>
      <c r="BB66" s="27">
        <f t="shared" si="35"/>
        <v>0</v>
      </c>
      <c r="BC66" s="27">
        <f t="shared" si="35"/>
        <v>0</v>
      </c>
      <c r="BD66" s="27">
        <f>BD67+BD68</f>
        <v>0</v>
      </c>
      <c r="BE66" s="27">
        <f t="shared" si="35"/>
        <v>0</v>
      </c>
      <c r="BF66" s="27">
        <f t="shared" si="35"/>
        <v>0</v>
      </c>
      <c r="BG66" s="27">
        <f t="shared" si="35"/>
        <v>0</v>
      </c>
      <c r="BH66" s="27">
        <f t="shared" si="35"/>
        <v>0</v>
      </c>
    </row>
    <row r="67" spans="1:60" s="46" customFormat="1" ht="24" customHeight="1">
      <c r="A67" s="50"/>
      <c r="B67" s="58"/>
      <c r="C67" s="49" t="s">
        <v>81</v>
      </c>
      <c r="D67" s="23">
        <f>SUM(E67:BH67)</f>
        <v>0</v>
      </c>
      <c r="E67" s="26"/>
      <c r="F67" s="26"/>
      <c r="G67" s="26"/>
      <c r="H67" s="26"/>
      <c r="I67" s="26"/>
      <c r="J67" s="26"/>
      <c r="K67" s="26"/>
      <c r="L67" s="26"/>
      <c r="M67" s="27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8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8"/>
      <c r="BE67" s="26"/>
      <c r="BF67" s="28"/>
      <c r="BG67" s="28"/>
      <c r="BH67" s="28"/>
    </row>
    <row r="68" spans="1:60" s="46" customFormat="1" ht="24" customHeight="1">
      <c r="A68" s="50"/>
      <c r="B68" s="58"/>
      <c r="C68" s="45" t="s">
        <v>82</v>
      </c>
      <c r="D68" s="23">
        <f t="shared" si="17"/>
        <v>87820</v>
      </c>
      <c r="E68" s="26">
        <v>3500</v>
      </c>
      <c r="F68" s="26"/>
      <c r="G68" s="26"/>
      <c r="H68" s="26"/>
      <c r="I68" s="26"/>
      <c r="J68" s="26"/>
      <c r="K68" s="26"/>
      <c r="L68" s="26">
        <f>11700+1000+1500</f>
        <v>14200</v>
      </c>
      <c r="M68" s="27"/>
      <c r="N68" s="26"/>
      <c r="O68" s="26"/>
      <c r="P68" s="26"/>
      <c r="Q68" s="26"/>
      <c r="R68" s="26">
        <v>1100</v>
      </c>
      <c r="S68" s="26"/>
      <c r="T68" s="26"/>
      <c r="U68" s="26"/>
      <c r="V68" s="26"/>
      <c r="W68" s="26"/>
      <c r="X68" s="26"/>
      <c r="Y68" s="28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>
        <f>6814+3113</f>
        <v>9927</v>
      </c>
      <c r="AP68" s="26">
        <f>8272+8572</f>
        <v>16844</v>
      </c>
      <c r="AQ68" s="26">
        <f>4372+4181</f>
        <v>8553</v>
      </c>
      <c r="AR68" s="26">
        <f>10202+5420</f>
        <v>15622</v>
      </c>
      <c r="AS68" s="26">
        <f>3487+6594</f>
        <v>10081</v>
      </c>
      <c r="AT68" s="26">
        <f>2833</f>
        <v>2833</v>
      </c>
      <c r="AU68" s="26">
        <f>5160</f>
        <v>5160</v>
      </c>
      <c r="AV68" s="26"/>
      <c r="AW68" s="26"/>
      <c r="AX68" s="26"/>
      <c r="AY68" s="26"/>
      <c r="AZ68" s="26"/>
      <c r="BA68" s="26"/>
      <c r="BB68" s="26"/>
      <c r="BC68" s="26"/>
      <c r="BD68" s="28"/>
      <c r="BE68" s="26"/>
      <c r="BF68" s="28"/>
      <c r="BG68" s="28"/>
      <c r="BH68" s="28"/>
    </row>
    <row r="69" spans="1:60" s="46" customFormat="1" ht="24" customHeight="1">
      <c r="A69" s="47"/>
      <c r="B69" s="48">
        <v>372</v>
      </c>
      <c r="C69" s="57" t="s">
        <v>110</v>
      </c>
      <c r="D69" s="23">
        <f t="shared" si="17"/>
        <v>35692</v>
      </c>
      <c r="E69" s="27">
        <f>E70+E71</f>
        <v>0</v>
      </c>
      <c r="F69" s="27">
        <f>F70+F71</f>
        <v>0</v>
      </c>
      <c r="G69" s="27"/>
      <c r="H69" s="27"/>
      <c r="I69" s="27">
        <f>I70+I71</f>
        <v>0</v>
      </c>
      <c r="J69" s="27"/>
      <c r="K69" s="27">
        <f t="shared" ref="K69:P69" si="36">K70+K71</f>
        <v>0</v>
      </c>
      <c r="L69" s="27">
        <f t="shared" si="36"/>
        <v>0</v>
      </c>
      <c r="M69" s="27">
        <f t="shared" si="36"/>
        <v>0</v>
      </c>
      <c r="N69" s="27">
        <f t="shared" si="36"/>
        <v>0</v>
      </c>
      <c r="O69" s="27">
        <f t="shared" si="36"/>
        <v>10030</v>
      </c>
      <c r="P69" s="27">
        <f t="shared" si="36"/>
        <v>0</v>
      </c>
      <c r="Q69" s="27"/>
      <c r="R69" s="27">
        <f>R70+R71</f>
        <v>200</v>
      </c>
      <c r="S69" s="27">
        <f>S70+S71</f>
        <v>0</v>
      </c>
      <c r="T69" s="27"/>
      <c r="U69" s="27">
        <f>U70+U71</f>
        <v>0</v>
      </c>
      <c r="V69" s="27">
        <f>V70+V71</f>
        <v>0</v>
      </c>
      <c r="W69" s="27"/>
      <c r="X69" s="27"/>
      <c r="Y69" s="27">
        <f>Y70+Y71</f>
        <v>0</v>
      </c>
      <c r="Z69" s="27"/>
      <c r="AA69" s="27"/>
      <c r="AB69" s="27"/>
      <c r="AC69" s="27"/>
      <c r="AD69" s="27">
        <f>AD70+AD71</f>
        <v>0</v>
      </c>
      <c r="AE69" s="27">
        <f>AE70+AE71</f>
        <v>0</v>
      </c>
      <c r="AF69" s="27"/>
      <c r="AG69" s="27"/>
      <c r="AH69" s="27"/>
      <c r="AI69" s="27"/>
      <c r="AJ69" s="27"/>
      <c r="AK69" s="27">
        <f>AK70+AK71</f>
        <v>0</v>
      </c>
      <c r="AL69" s="27">
        <f>AL70+AL71</f>
        <v>0</v>
      </c>
      <c r="AM69" s="27">
        <f>AM70+AM71</f>
        <v>0</v>
      </c>
      <c r="AN69" s="27">
        <f>AN70+AN71</f>
        <v>13630</v>
      </c>
      <c r="AO69" s="27"/>
      <c r="AP69" s="27"/>
      <c r="AQ69" s="27"/>
      <c r="AR69" s="27"/>
      <c r="AS69" s="27"/>
      <c r="AT69" s="27"/>
      <c r="AU69" s="27"/>
      <c r="AV69" s="27">
        <f t="shared" ref="AV69:AZ69" si="37">AV70+AV71</f>
        <v>0</v>
      </c>
      <c r="AW69" s="27">
        <f t="shared" si="37"/>
        <v>0</v>
      </c>
      <c r="AX69" s="27">
        <f t="shared" si="37"/>
        <v>0</v>
      </c>
      <c r="AY69" s="27">
        <f t="shared" si="37"/>
        <v>0</v>
      </c>
      <c r="AZ69" s="27">
        <f t="shared" si="37"/>
        <v>0</v>
      </c>
      <c r="BA69" s="27"/>
      <c r="BB69" s="27">
        <f t="shared" ref="BB69:BH69" si="38">BB70+BB71</f>
        <v>0</v>
      </c>
      <c r="BC69" s="27">
        <f t="shared" si="38"/>
        <v>0</v>
      </c>
      <c r="BD69" s="27">
        <f>BD70+BD71</f>
        <v>0</v>
      </c>
      <c r="BE69" s="27">
        <f t="shared" si="38"/>
        <v>9332</v>
      </c>
      <c r="BF69" s="27">
        <f t="shared" si="38"/>
        <v>2500</v>
      </c>
      <c r="BG69" s="27">
        <f t="shared" si="38"/>
        <v>0</v>
      </c>
      <c r="BH69" s="27">
        <f t="shared" si="38"/>
        <v>0</v>
      </c>
    </row>
    <row r="70" spans="1:60" s="46" customFormat="1" ht="24" customHeight="1">
      <c r="A70" s="50"/>
      <c r="B70" s="58"/>
      <c r="C70" s="45" t="s">
        <v>81</v>
      </c>
      <c r="D70" s="23">
        <f t="shared" si="17"/>
        <v>0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8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8"/>
      <c r="BE70" s="26"/>
      <c r="BF70" s="28"/>
      <c r="BG70" s="28"/>
      <c r="BH70" s="28"/>
    </row>
    <row r="71" spans="1:60" s="46" customFormat="1" ht="24" customHeight="1">
      <c r="A71" s="50"/>
      <c r="B71" s="58"/>
      <c r="C71" s="45" t="s">
        <v>82</v>
      </c>
      <c r="D71" s="23">
        <f t="shared" si="17"/>
        <v>35692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>
        <f>9130+ 800+100</f>
        <v>10030</v>
      </c>
      <c r="P71" s="26"/>
      <c r="Q71" s="26"/>
      <c r="R71" s="26">
        <v>200</v>
      </c>
      <c r="S71" s="26"/>
      <c r="T71" s="26"/>
      <c r="U71" s="26"/>
      <c r="V71" s="26"/>
      <c r="W71" s="26"/>
      <c r="X71" s="26"/>
      <c r="Y71" s="28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>
        <f>12670-800-100+1860</f>
        <v>13630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8"/>
      <c r="BE71" s="26">
        <f>7000+2332</f>
        <v>9332</v>
      </c>
      <c r="BF71" s="26">
        <v>2500</v>
      </c>
      <c r="BG71" s="26"/>
      <c r="BH71" s="28"/>
    </row>
    <row r="72" spans="1:60" ht="24" customHeight="1">
      <c r="A72" s="47"/>
      <c r="B72" s="48">
        <v>398</v>
      </c>
      <c r="C72" s="57" t="s">
        <v>111</v>
      </c>
      <c r="D72" s="23">
        <f t="shared" ref="D72:D81" si="39">SUM(E72:BH72)</f>
        <v>138893</v>
      </c>
      <c r="E72" s="27">
        <f>E73+E74</f>
        <v>21178</v>
      </c>
      <c r="F72" s="27">
        <f>F73+F74</f>
        <v>1000</v>
      </c>
      <c r="G72" s="27"/>
      <c r="H72" s="27"/>
      <c r="I72" s="27"/>
      <c r="J72" s="27"/>
      <c r="K72" s="27">
        <f t="shared" ref="K72:P72" si="40">K73+K74</f>
        <v>0</v>
      </c>
      <c r="L72" s="27">
        <f t="shared" si="40"/>
        <v>0</v>
      </c>
      <c r="M72" s="27">
        <f t="shared" si="40"/>
        <v>31900</v>
      </c>
      <c r="N72" s="27">
        <f t="shared" si="40"/>
        <v>0</v>
      </c>
      <c r="O72" s="27">
        <f t="shared" si="40"/>
        <v>0</v>
      </c>
      <c r="P72" s="27">
        <f t="shared" si="40"/>
        <v>3900</v>
      </c>
      <c r="Q72" s="27"/>
      <c r="R72" s="27">
        <f>R73+R74</f>
        <v>1300</v>
      </c>
      <c r="S72" s="27">
        <f>S73+S74</f>
        <v>500</v>
      </c>
      <c r="T72" s="27"/>
      <c r="U72" s="27">
        <f>U73+U74</f>
        <v>0</v>
      </c>
      <c r="V72" s="27">
        <f>V73+V74</f>
        <v>0</v>
      </c>
      <c r="W72" s="27"/>
      <c r="X72" s="27"/>
      <c r="Y72" s="27"/>
      <c r="Z72" s="27"/>
      <c r="AA72" s="27"/>
      <c r="AB72" s="27"/>
      <c r="AC72" s="27"/>
      <c r="AD72" s="27">
        <f>AD73+AD74</f>
        <v>0</v>
      </c>
      <c r="AE72" s="27">
        <f>AE73+AE74</f>
        <v>0</v>
      </c>
      <c r="AF72" s="27"/>
      <c r="AG72" s="27"/>
      <c r="AH72" s="27"/>
      <c r="AI72" s="27"/>
      <c r="AJ72" s="27"/>
      <c r="AK72" s="27">
        <f>AK73+AK74</f>
        <v>5229</v>
      </c>
      <c r="AL72" s="27">
        <f>AL73+AL74</f>
        <v>0</v>
      </c>
      <c r="AM72" s="27">
        <f>AM73+AM74</f>
        <v>2198</v>
      </c>
      <c r="AN72" s="27">
        <f>AN73+AN74</f>
        <v>0</v>
      </c>
      <c r="AO72" s="27">
        <f t="shared" ref="AO72:BH72" si="41">AO73+AO74</f>
        <v>0</v>
      </c>
      <c r="AP72" s="27">
        <f t="shared" si="41"/>
        <v>0</v>
      </c>
      <c r="AQ72" s="27">
        <f t="shared" si="41"/>
        <v>0</v>
      </c>
      <c r="AR72" s="27">
        <f t="shared" si="41"/>
        <v>0</v>
      </c>
      <c r="AS72" s="27">
        <f t="shared" si="41"/>
        <v>0</v>
      </c>
      <c r="AT72" s="27">
        <f t="shared" si="41"/>
        <v>0</v>
      </c>
      <c r="AU72" s="27">
        <f t="shared" si="41"/>
        <v>0</v>
      </c>
      <c r="AV72" s="27">
        <f t="shared" si="41"/>
        <v>10225</v>
      </c>
      <c r="AW72" s="27">
        <f>AW73+AW74</f>
        <v>5944</v>
      </c>
      <c r="AX72" s="27">
        <f t="shared" si="41"/>
        <v>1100</v>
      </c>
      <c r="AY72" s="27">
        <f t="shared" si="41"/>
        <v>1150</v>
      </c>
      <c r="AZ72" s="27">
        <f t="shared" si="41"/>
        <v>880</v>
      </c>
      <c r="BA72" s="27">
        <f t="shared" si="41"/>
        <v>5991</v>
      </c>
      <c r="BB72" s="27">
        <f t="shared" si="41"/>
        <v>13683</v>
      </c>
      <c r="BC72" s="27">
        <f>BC73+BC74</f>
        <v>16011</v>
      </c>
      <c r="BD72" s="27">
        <f>BD73+BD74</f>
        <v>15809</v>
      </c>
      <c r="BE72" s="27">
        <f t="shared" si="41"/>
        <v>0</v>
      </c>
      <c r="BF72" s="27">
        <f t="shared" si="41"/>
        <v>0</v>
      </c>
      <c r="BG72" s="27">
        <f t="shared" si="41"/>
        <v>595</v>
      </c>
      <c r="BH72" s="27">
        <f t="shared" si="41"/>
        <v>300</v>
      </c>
    </row>
    <row r="73" spans="1:60" s="60" customFormat="1" ht="24" customHeight="1">
      <c r="A73" s="50"/>
      <c r="B73" s="50"/>
      <c r="C73" s="59" t="s">
        <v>81</v>
      </c>
      <c r="D73" s="23">
        <f t="shared" si="39"/>
        <v>0</v>
      </c>
      <c r="E73" s="26"/>
      <c r="F73" s="26"/>
      <c r="G73" s="26"/>
      <c r="H73" s="26"/>
      <c r="I73" s="26"/>
      <c r="J73" s="26"/>
      <c r="K73" s="26"/>
      <c r="L73" s="26"/>
      <c r="M73" s="27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8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>
        <v>0</v>
      </c>
      <c r="AY73" s="26">
        <v>0</v>
      </c>
      <c r="AZ73" s="26">
        <v>0</v>
      </c>
      <c r="BA73" s="26"/>
      <c r="BB73" s="26"/>
      <c r="BC73" s="26"/>
      <c r="BD73" s="28"/>
      <c r="BE73" s="26"/>
      <c r="BF73" s="28"/>
      <c r="BG73" s="28"/>
      <c r="BH73" s="28">
        <v>0</v>
      </c>
    </row>
    <row r="74" spans="1:60" s="60" customFormat="1" ht="24" customHeight="1">
      <c r="A74" s="50"/>
      <c r="B74" s="50"/>
      <c r="C74" s="45" t="s">
        <v>82</v>
      </c>
      <c r="D74" s="39">
        <f t="shared" si="39"/>
        <v>138893</v>
      </c>
      <c r="E74" s="26">
        <f>10250+15315-3500-1000+254+59-200</f>
        <v>21178</v>
      </c>
      <c r="F74" s="26">
        <f>500+500</f>
        <v>1000</v>
      </c>
      <c r="G74" s="26"/>
      <c r="H74" s="26"/>
      <c r="I74" s="26"/>
      <c r="J74" s="26"/>
      <c r="K74" s="26"/>
      <c r="L74" s="26"/>
      <c r="M74" s="26">
        <f>27900+4000</f>
        <v>31900</v>
      </c>
      <c r="N74" s="26"/>
      <c r="O74" s="26"/>
      <c r="P74" s="26">
        <f>4900-1000</f>
        <v>3900</v>
      </c>
      <c r="Q74" s="26"/>
      <c r="R74" s="26">
        <v>1300</v>
      </c>
      <c r="S74" s="26">
        <v>500</v>
      </c>
      <c r="T74" s="26"/>
      <c r="U74" s="26"/>
      <c r="V74" s="26"/>
      <c r="W74" s="26"/>
      <c r="X74" s="26"/>
      <c r="Y74" s="28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>
        <f>200+5029</f>
        <v>5229</v>
      </c>
      <c r="AL74" s="26"/>
      <c r="AM74" s="26">
        <f>200+1998</f>
        <v>2198</v>
      </c>
      <c r="AN74" s="26"/>
      <c r="AO74" s="26"/>
      <c r="AP74" s="26"/>
      <c r="AQ74" s="26"/>
      <c r="AR74" s="26"/>
      <c r="AS74" s="26"/>
      <c r="AT74" s="26"/>
      <c r="AU74" s="26"/>
      <c r="AV74" s="26">
        <f>880+1200+8145</f>
        <v>10225</v>
      </c>
      <c r="AW74" s="26">
        <f>770+5174</f>
        <v>5944</v>
      </c>
      <c r="AX74" s="26">
        <v>1100</v>
      </c>
      <c r="AY74" s="26">
        <v>1150</v>
      </c>
      <c r="AZ74" s="26">
        <v>880</v>
      </c>
      <c r="BA74" s="26">
        <f>710+5281</f>
        <v>5991</v>
      </c>
      <c r="BB74" s="26">
        <f>5637+8046</f>
        <v>13683</v>
      </c>
      <c r="BC74" s="26">
        <f>6137+9874</f>
        <v>16011</v>
      </c>
      <c r="BD74" s="28">
        <f>7092+8717</f>
        <v>15809</v>
      </c>
      <c r="BE74" s="26"/>
      <c r="BF74" s="26"/>
      <c r="BG74" s="26">
        <v>595</v>
      </c>
      <c r="BH74" s="28">
        <v>300</v>
      </c>
    </row>
    <row r="75" spans="1:60" s="46" customFormat="1" ht="34.9" customHeight="1">
      <c r="A75" s="78">
        <v>50</v>
      </c>
      <c r="B75" s="78"/>
      <c r="C75" s="79" t="s">
        <v>112</v>
      </c>
      <c r="D75" s="41">
        <f t="shared" si="39"/>
        <v>9000</v>
      </c>
      <c r="E75" s="41">
        <f t="shared" ref="E75:BH75" si="42">E76+E79</f>
        <v>0</v>
      </c>
      <c r="F75" s="41">
        <f t="shared" si="42"/>
        <v>0</v>
      </c>
      <c r="G75" s="41">
        <f t="shared" si="42"/>
        <v>0</v>
      </c>
      <c r="H75" s="41">
        <f t="shared" si="42"/>
        <v>0</v>
      </c>
      <c r="I75" s="41">
        <f t="shared" si="42"/>
        <v>0</v>
      </c>
      <c r="J75" s="41">
        <f t="shared" si="42"/>
        <v>0</v>
      </c>
      <c r="K75" s="41">
        <f t="shared" si="42"/>
        <v>0</v>
      </c>
      <c r="L75" s="41">
        <f t="shared" si="42"/>
        <v>0</v>
      </c>
      <c r="M75" s="41">
        <f t="shared" si="42"/>
        <v>0</v>
      </c>
      <c r="N75" s="41">
        <f t="shared" si="42"/>
        <v>0</v>
      </c>
      <c r="O75" s="41">
        <f t="shared" si="42"/>
        <v>0</v>
      </c>
      <c r="P75" s="41">
        <f t="shared" si="42"/>
        <v>0</v>
      </c>
      <c r="Q75" s="41">
        <f t="shared" si="42"/>
        <v>0</v>
      </c>
      <c r="R75" s="41">
        <f t="shared" si="42"/>
        <v>0</v>
      </c>
      <c r="S75" s="41">
        <f t="shared" si="42"/>
        <v>0</v>
      </c>
      <c r="T75" s="41">
        <f t="shared" si="42"/>
        <v>0</v>
      </c>
      <c r="U75" s="41">
        <f>U76+U79</f>
        <v>0</v>
      </c>
      <c r="V75" s="41">
        <f>V76+V79</f>
        <v>0</v>
      </c>
      <c r="W75" s="41">
        <f>W76+W79</f>
        <v>0</v>
      </c>
      <c r="X75" s="41"/>
      <c r="Y75" s="41">
        <f>Y76+Y79</f>
        <v>0</v>
      </c>
      <c r="Z75" s="41">
        <f t="shared" si="42"/>
        <v>9000</v>
      </c>
      <c r="AA75" s="41">
        <f t="shared" si="42"/>
        <v>0</v>
      </c>
      <c r="AB75" s="41">
        <f t="shared" si="42"/>
        <v>0</v>
      </c>
      <c r="AC75" s="41">
        <f t="shared" si="42"/>
        <v>0</v>
      </c>
      <c r="AD75" s="41">
        <f t="shared" si="42"/>
        <v>0</v>
      </c>
      <c r="AE75" s="41">
        <f t="shared" si="42"/>
        <v>0</v>
      </c>
      <c r="AF75" s="41">
        <f t="shared" si="42"/>
        <v>0</v>
      </c>
      <c r="AG75" s="41">
        <f t="shared" si="42"/>
        <v>0</v>
      </c>
      <c r="AH75" s="41">
        <f t="shared" si="42"/>
        <v>0</v>
      </c>
      <c r="AI75" s="41">
        <f t="shared" si="42"/>
        <v>0</v>
      </c>
      <c r="AJ75" s="41">
        <f t="shared" si="42"/>
        <v>0</v>
      </c>
      <c r="AK75" s="41">
        <f t="shared" si="42"/>
        <v>0</v>
      </c>
      <c r="AL75" s="41">
        <f t="shared" si="42"/>
        <v>0</v>
      </c>
      <c r="AM75" s="41">
        <f t="shared" si="42"/>
        <v>0</v>
      </c>
      <c r="AN75" s="41">
        <f t="shared" si="42"/>
        <v>0</v>
      </c>
      <c r="AO75" s="41">
        <f t="shared" si="42"/>
        <v>0</v>
      </c>
      <c r="AP75" s="41">
        <f t="shared" si="42"/>
        <v>0</v>
      </c>
      <c r="AQ75" s="41">
        <f t="shared" si="42"/>
        <v>0</v>
      </c>
      <c r="AR75" s="41">
        <f t="shared" si="42"/>
        <v>0</v>
      </c>
      <c r="AS75" s="41">
        <f t="shared" si="42"/>
        <v>0</v>
      </c>
      <c r="AT75" s="41">
        <f t="shared" si="42"/>
        <v>0</v>
      </c>
      <c r="AU75" s="41">
        <f t="shared" si="42"/>
        <v>0</v>
      </c>
      <c r="AV75" s="41">
        <f t="shared" si="42"/>
        <v>0</v>
      </c>
      <c r="AW75" s="41">
        <f t="shared" si="42"/>
        <v>0</v>
      </c>
      <c r="AX75" s="41">
        <f t="shared" si="42"/>
        <v>0</v>
      </c>
      <c r="AY75" s="41">
        <f t="shared" si="42"/>
        <v>0</v>
      </c>
      <c r="AZ75" s="41">
        <f t="shared" si="42"/>
        <v>0</v>
      </c>
      <c r="BA75" s="41">
        <f t="shared" si="42"/>
        <v>0</v>
      </c>
      <c r="BB75" s="41">
        <f t="shared" si="42"/>
        <v>0</v>
      </c>
      <c r="BC75" s="41">
        <f t="shared" si="42"/>
        <v>0</v>
      </c>
      <c r="BD75" s="41">
        <f>BD76+BD79</f>
        <v>0</v>
      </c>
      <c r="BE75" s="41">
        <f t="shared" si="42"/>
        <v>0</v>
      </c>
      <c r="BF75" s="41">
        <f t="shared" si="42"/>
        <v>0</v>
      </c>
      <c r="BG75" s="41">
        <f t="shared" si="42"/>
        <v>0</v>
      </c>
      <c r="BH75" s="41">
        <f t="shared" si="42"/>
        <v>0</v>
      </c>
    </row>
    <row r="76" spans="1:60" s="46" customFormat="1" ht="24" customHeight="1">
      <c r="A76" s="44" t="s">
        <v>76</v>
      </c>
      <c r="B76" s="44"/>
      <c r="C76" s="45" t="s">
        <v>113</v>
      </c>
      <c r="D76" s="23">
        <f t="shared" si="39"/>
        <v>9000</v>
      </c>
      <c r="E76" s="27">
        <f t="shared" ref="E76:Z77" si="43">E77</f>
        <v>0</v>
      </c>
      <c r="F76" s="27">
        <f t="shared" si="43"/>
        <v>0</v>
      </c>
      <c r="G76" s="27">
        <f t="shared" si="43"/>
        <v>0</v>
      </c>
      <c r="H76" s="27">
        <f t="shared" si="43"/>
        <v>0</v>
      </c>
      <c r="I76" s="27">
        <f t="shared" si="43"/>
        <v>0</v>
      </c>
      <c r="J76" s="27">
        <f t="shared" si="43"/>
        <v>0</v>
      </c>
      <c r="K76" s="27">
        <f t="shared" si="43"/>
        <v>0</v>
      </c>
      <c r="L76" s="27">
        <f t="shared" si="43"/>
        <v>0</v>
      </c>
      <c r="M76" s="27">
        <f t="shared" si="43"/>
        <v>0</v>
      </c>
      <c r="N76" s="27"/>
      <c r="O76" s="27">
        <f>O77</f>
        <v>0</v>
      </c>
      <c r="P76" s="27">
        <f>P77</f>
        <v>0</v>
      </c>
      <c r="Q76" s="27"/>
      <c r="R76" s="27">
        <f>R77</f>
        <v>0</v>
      </c>
      <c r="S76" s="27">
        <f>S77</f>
        <v>0</v>
      </c>
      <c r="T76" s="27">
        <f t="shared" si="43"/>
        <v>0</v>
      </c>
      <c r="U76" s="27">
        <f>U77</f>
        <v>0</v>
      </c>
      <c r="V76" s="27">
        <f>V77</f>
        <v>0</v>
      </c>
      <c r="W76" s="27"/>
      <c r="X76" s="27"/>
      <c r="Y76" s="27"/>
      <c r="Z76" s="27">
        <f t="shared" si="43"/>
        <v>9000</v>
      </c>
      <c r="AA76" s="27">
        <f t="shared" ref="AA76:AJ77" si="44">AA77</f>
        <v>0</v>
      </c>
      <c r="AB76" s="27">
        <f t="shared" si="44"/>
        <v>0</v>
      </c>
      <c r="AC76" s="27">
        <f t="shared" si="44"/>
        <v>0</v>
      </c>
      <c r="AD76" s="27">
        <f t="shared" si="44"/>
        <v>0</v>
      </c>
      <c r="AE76" s="27">
        <f t="shared" si="44"/>
        <v>0</v>
      </c>
      <c r="AF76" s="27">
        <f t="shared" si="44"/>
        <v>0</v>
      </c>
      <c r="AG76" s="27">
        <f t="shared" si="44"/>
        <v>0</v>
      </c>
      <c r="AH76" s="27">
        <f t="shared" si="44"/>
        <v>0</v>
      </c>
      <c r="AI76" s="27">
        <f t="shared" si="44"/>
        <v>0</v>
      </c>
      <c r="AJ76" s="27">
        <f t="shared" si="44"/>
        <v>0</v>
      </c>
      <c r="AK76" s="27"/>
      <c r="AL76" s="27">
        <f t="shared" ref="AL76:BA77" si="45">AL77</f>
        <v>0</v>
      </c>
      <c r="AM76" s="27">
        <f t="shared" si="45"/>
        <v>0</v>
      </c>
      <c r="AN76" s="27">
        <f t="shared" si="45"/>
        <v>0</v>
      </c>
      <c r="AO76" s="27">
        <f t="shared" si="45"/>
        <v>0</v>
      </c>
      <c r="AP76" s="27">
        <f t="shared" si="45"/>
        <v>0</v>
      </c>
      <c r="AQ76" s="27">
        <f t="shared" si="45"/>
        <v>0</v>
      </c>
      <c r="AR76" s="27">
        <f t="shared" si="45"/>
        <v>0</v>
      </c>
      <c r="AS76" s="27">
        <f t="shared" si="45"/>
        <v>0</v>
      </c>
      <c r="AT76" s="27"/>
      <c r="AU76" s="27">
        <f t="shared" si="45"/>
        <v>0</v>
      </c>
      <c r="AV76" s="27">
        <f t="shared" si="45"/>
        <v>0</v>
      </c>
      <c r="AW76" s="27">
        <f t="shared" si="45"/>
        <v>0</v>
      </c>
      <c r="AX76" s="27">
        <f t="shared" si="45"/>
        <v>0</v>
      </c>
      <c r="AY76" s="27">
        <f t="shared" si="45"/>
        <v>0</v>
      </c>
      <c r="AZ76" s="27">
        <f t="shared" si="45"/>
        <v>0</v>
      </c>
      <c r="BA76" s="27">
        <f t="shared" si="45"/>
        <v>0</v>
      </c>
      <c r="BB76" s="27">
        <f t="shared" ref="BB76:BH77" si="46">BB77</f>
        <v>0</v>
      </c>
      <c r="BC76" s="27">
        <f t="shared" si="46"/>
        <v>0</v>
      </c>
      <c r="BD76" s="27">
        <f>BD77</f>
        <v>0</v>
      </c>
      <c r="BE76" s="27">
        <f t="shared" si="46"/>
        <v>0</v>
      </c>
      <c r="BF76" s="27">
        <f t="shared" si="46"/>
        <v>0</v>
      </c>
      <c r="BG76" s="27">
        <f t="shared" si="46"/>
        <v>0</v>
      </c>
      <c r="BH76" s="27">
        <f t="shared" si="46"/>
        <v>0</v>
      </c>
    </row>
    <row r="77" spans="1:60" s="46" customFormat="1" ht="21" customHeight="1">
      <c r="A77" s="44"/>
      <c r="B77" s="44" t="s">
        <v>89</v>
      </c>
      <c r="C77" s="45" t="s">
        <v>114</v>
      </c>
      <c r="D77" s="23">
        <f t="shared" si="39"/>
        <v>9000</v>
      </c>
      <c r="E77" s="27">
        <f t="shared" si="43"/>
        <v>0</v>
      </c>
      <c r="F77" s="27">
        <f t="shared" si="43"/>
        <v>0</v>
      </c>
      <c r="G77" s="27"/>
      <c r="H77" s="27">
        <f t="shared" si="43"/>
        <v>0</v>
      </c>
      <c r="I77" s="27">
        <f t="shared" si="43"/>
        <v>0</v>
      </c>
      <c r="J77" s="27">
        <f t="shared" si="43"/>
        <v>0</v>
      </c>
      <c r="K77" s="27">
        <f t="shared" si="43"/>
        <v>0</v>
      </c>
      <c r="L77" s="27">
        <f t="shared" si="43"/>
        <v>0</v>
      </c>
      <c r="M77" s="27">
        <f t="shared" si="43"/>
        <v>0</v>
      </c>
      <c r="N77" s="27"/>
      <c r="O77" s="27">
        <f>O78</f>
        <v>0</v>
      </c>
      <c r="P77" s="27">
        <f>P78</f>
        <v>0</v>
      </c>
      <c r="Q77" s="27"/>
      <c r="R77" s="27">
        <f>R78</f>
        <v>0</v>
      </c>
      <c r="S77" s="27">
        <f>S78</f>
        <v>0</v>
      </c>
      <c r="T77" s="27">
        <f t="shared" si="43"/>
        <v>0</v>
      </c>
      <c r="U77" s="27">
        <f>U78</f>
        <v>0</v>
      </c>
      <c r="V77" s="27">
        <f>V78</f>
        <v>0</v>
      </c>
      <c r="W77" s="27"/>
      <c r="X77" s="27"/>
      <c r="Y77" s="27"/>
      <c r="Z77" s="27">
        <v>9000</v>
      </c>
      <c r="AA77" s="27">
        <f t="shared" si="44"/>
        <v>0</v>
      </c>
      <c r="AB77" s="27">
        <f t="shared" si="44"/>
        <v>0</v>
      </c>
      <c r="AC77" s="27">
        <f t="shared" si="44"/>
        <v>0</v>
      </c>
      <c r="AD77" s="27">
        <f t="shared" si="44"/>
        <v>0</v>
      </c>
      <c r="AE77" s="27">
        <f t="shared" si="44"/>
        <v>0</v>
      </c>
      <c r="AF77" s="27">
        <f t="shared" si="44"/>
        <v>0</v>
      </c>
      <c r="AG77" s="27">
        <f t="shared" si="44"/>
        <v>0</v>
      </c>
      <c r="AH77" s="27">
        <f t="shared" si="44"/>
        <v>0</v>
      </c>
      <c r="AI77" s="27">
        <f t="shared" si="44"/>
        <v>0</v>
      </c>
      <c r="AJ77" s="27">
        <f t="shared" si="44"/>
        <v>0</v>
      </c>
      <c r="AK77" s="27"/>
      <c r="AL77" s="27">
        <f t="shared" si="45"/>
        <v>0</v>
      </c>
      <c r="AM77" s="27">
        <f t="shared" si="45"/>
        <v>0</v>
      </c>
      <c r="AN77" s="27">
        <f t="shared" si="45"/>
        <v>0</v>
      </c>
      <c r="AO77" s="27">
        <f t="shared" si="45"/>
        <v>0</v>
      </c>
      <c r="AP77" s="27">
        <f t="shared" si="45"/>
        <v>0</v>
      </c>
      <c r="AQ77" s="27">
        <f t="shared" si="45"/>
        <v>0</v>
      </c>
      <c r="AR77" s="27">
        <f t="shared" si="45"/>
        <v>0</v>
      </c>
      <c r="AS77" s="27">
        <f t="shared" si="45"/>
        <v>0</v>
      </c>
      <c r="AT77" s="27"/>
      <c r="AU77" s="27">
        <f t="shared" si="45"/>
        <v>0</v>
      </c>
      <c r="AV77" s="27">
        <f t="shared" si="45"/>
        <v>0</v>
      </c>
      <c r="AW77" s="27">
        <f t="shared" si="45"/>
        <v>0</v>
      </c>
      <c r="AX77" s="27">
        <f t="shared" si="45"/>
        <v>0</v>
      </c>
      <c r="AY77" s="27">
        <f t="shared" si="45"/>
        <v>0</v>
      </c>
      <c r="AZ77" s="27">
        <f t="shared" si="45"/>
        <v>0</v>
      </c>
      <c r="BA77" s="27">
        <f t="shared" si="45"/>
        <v>0</v>
      </c>
      <c r="BB77" s="27">
        <f t="shared" si="46"/>
        <v>0</v>
      </c>
      <c r="BC77" s="27">
        <f t="shared" si="46"/>
        <v>0</v>
      </c>
      <c r="BD77" s="27">
        <f>BD78</f>
        <v>0</v>
      </c>
      <c r="BE77" s="27">
        <f>BE78</f>
        <v>0</v>
      </c>
      <c r="BF77" s="27">
        <f t="shared" si="46"/>
        <v>0</v>
      </c>
      <c r="BG77" s="27">
        <f t="shared" si="46"/>
        <v>0</v>
      </c>
      <c r="BH77" s="27">
        <f t="shared" si="46"/>
        <v>0</v>
      </c>
    </row>
    <row r="78" spans="1:60" s="46" customFormat="1" ht="22.15" hidden="1" customHeight="1">
      <c r="A78" s="44"/>
      <c r="B78" s="44"/>
      <c r="C78" s="59" t="s">
        <v>82</v>
      </c>
      <c r="D78" s="23">
        <f t="shared" si="39"/>
        <v>0</v>
      </c>
      <c r="E78" s="27"/>
      <c r="F78" s="27"/>
      <c r="G78" s="26"/>
      <c r="H78" s="27"/>
      <c r="I78" s="27"/>
      <c r="J78" s="27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8"/>
      <c r="Z78" s="26"/>
      <c r="AA78" s="27"/>
      <c r="AB78" s="27">
        <v>0</v>
      </c>
      <c r="AC78" s="26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8"/>
      <c r="BE78" s="27"/>
      <c r="BF78" s="28"/>
      <c r="BG78" s="28"/>
      <c r="BH78" s="28"/>
    </row>
    <row r="79" spans="1:60" s="46" customFormat="1" ht="22.15" customHeight="1">
      <c r="A79" s="44">
        <v>370</v>
      </c>
      <c r="B79" s="44"/>
      <c r="C79" s="57" t="s">
        <v>115</v>
      </c>
      <c r="D79" s="23">
        <f t="shared" si="39"/>
        <v>0</v>
      </c>
      <c r="E79" s="27">
        <f t="shared" ref="E79:AS79" si="47">E81+E80</f>
        <v>0</v>
      </c>
      <c r="F79" s="27">
        <f t="shared" si="47"/>
        <v>0</v>
      </c>
      <c r="G79" s="27">
        <f t="shared" si="47"/>
        <v>0</v>
      </c>
      <c r="H79" s="27">
        <f t="shared" si="47"/>
        <v>0</v>
      </c>
      <c r="I79" s="27">
        <f>I81+I80</f>
        <v>0</v>
      </c>
      <c r="J79" s="27">
        <f>J81+J80</f>
        <v>0</v>
      </c>
      <c r="K79" s="27">
        <f>K81+K80</f>
        <v>0</v>
      </c>
      <c r="L79" s="27">
        <f>L81+L80</f>
        <v>0</v>
      </c>
      <c r="M79" s="27">
        <f>M81+M80</f>
        <v>0</v>
      </c>
      <c r="N79" s="27"/>
      <c r="O79" s="27">
        <f>O81+O80</f>
        <v>0</v>
      </c>
      <c r="P79" s="27">
        <f>P81+P80</f>
        <v>0</v>
      </c>
      <c r="Q79" s="27"/>
      <c r="R79" s="27">
        <f>R81+R80</f>
        <v>0</v>
      </c>
      <c r="S79" s="27">
        <f>S81+S80</f>
        <v>0</v>
      </c>
      <c r="T79" s="27">
        <f t="shared" si="47"/>
        <v>0</v>
      </c>
      <c r="U79" s="27">
        <f>U81+U80</f>
        <v>0</v>
      </c>
      <c r="V79" s="27">
        <f>V81+V80</f>
        <v>0</v>
      </c>
      <c r="W79" s="27"/>
      <c r="X79" s="27"/>
      <c r="Y79" s="27">
        <f>Y81+Y80</f>
        <v>0</v>
      </c>
      <c r="Z79" s="27">
        <f t="shared" si="47"/>
        <v>0</v>
      </c>
      <c r="AA79" s="27">
        <f t="shared" si="47"/>
        <v>0</v>
      </c>
      <c r="AB79" s="27">
        <f t="shared" si="47"/>
        <v>0</v>
      </c>
      <c r="AC79" s="27">
        <f t="shared" si="47"/>
        <v>0</v>
      </c>
      <c r="AD79" s="27">
        <f t="shared" si="47"/>
        <v>0</v>
      </c>
      <c r="AE79" s="27">
        <f t="shared" si="47"/>
        <v>0</v>
      </c>
      <c r="AF79" s="27">
        <f t="shared" si="47"/>
        <v>0</v>
      </c>
      <c r="AG79" s="27">
        <f t="shared" si="47"/>
        <v>0</v>
      </c>
      <c r="AH79" s="27">
        <f t="shared" si="47"/>
        <v>0</v>
      </c>
      <c r="AI79" s="27">
        <f t="shared" si="47"/>
        <v>0</v>
      </c>
      <c r="AJ79" s="27">
        <f t="shared" si="47"/>
        <v>0</v>
      </c>
      <c r="AK79" s="27">
        <f t="shared" si="47"/>
        <v>0</v>
      </c>
      <c r="AL79" s="27">
        <f t="shared" si="47"/>
        <v>0</v>
      </c>
      <c r="AM79" s="27">
        <f t="shared" si="47"/>
        <v>0</v>
      </c>
      <c r="AN79" s="27">
        <f t="shared" si="47"/>
        <v>0</v>
      </c>
      <c r="AO79" s="27">
        <f t="shared" si="47"/>
        <v>0</v>
      </c>
      <c r="AP79" s="27">
        <f t="shared" si="47"/>
        <v>0</v>
      </c>
      <c r="AQ79" s="27">
        <f t="shared" si="47"/>
        <v>0</v>
      </c>
      <c r="AR79" s="27">
        <f t="shared" si="47"/>
        <v>0</v>
      </c>
      <c r="AS79" s="27">
        <f t="shared" si="47"/>
        <v>0</v>
      </c>
      <c r="AT79" s="27"/>
      <c r="AU79" s="27">
        <f>AU81+AU80</f>
        <v>0</v>
      </c>
      <c r="AV79" s="27">
        <f t="shared" ref="AV79:BH79" si="48">AV81+AV80</f>
        <v>0</v>
      </c>
      <c r="AW79" s="27">
        <f t="shared" si="48"/>
        <v>0</v>
      </c>
      <c r="AX79" s="27">
        <f t="shared" si="48"/>
        <v>0</v>
      </c>
      <c r="AY79" s="27">
        <f t="shared" si="48"/>
        <v>0</v>
      </c>
      <c r="AZ79" s="27">
        <f t="shared" si="48"/>
        <v>0</v>
      </c>
      <c r="BA79" s="27">
        <f t="shared" si="48"/>
        <v>0</v>
      </c>
      <c r="BB79" s="27">
        <f t="shared" si="48"/>
        <v>0</v>
      </c>
      <c r="BC79" s="27">
        <f t="shared" si="48"/>
        <v>0</v>
      </c>
      <c r="BD79" s="27">
        <f>BD81+BD80</f>
        <v>0</v>
      </c>
      <c r="BE79" s="27">
        <f t="shared" si="48"/>
        <v>0</v>
      </c>
      <c r="BF79" s="27">
        <f t="shared" si="48"/>
        <v>0</v>
      </c>
      <c r="BG79" s="27">
        <f t="shared" si="48"/>
        <v>0</v>
      </c>
      <c r="BH79" s="27">
        <f t="shared" si="48"/>
        <v>0</v>
      </c>
    </row>
    <row r="80" spans="1:60" s="46" customFormat="1" ht="21.75" customHeight="1">
      <c r="A80" s="44"/>
      <c r="B80" s="44">
        <v>372</v>
      </c>
      <c r="C80" s="57" t="s">
        <v>116</v>
      </c>
      <c r="D80" s="23">
        <f t="shared" si="39"/>
        <v>0</v>
      </c>
      <c r="E80" s="34"/>
      <c r="F80" s="32"/>
      <c r="G80" s="32"/>
      <c r="H80" s="32"/>
      <c r="I80" s="32"/>
      <c r="J80" s="32"/>
      <c r="K80" s="32"/>
      <c r="L80" s="32"/>
      <c r="M80" s="34"/>
      <c r="N80" s="34"/>
      <c r="O80" s="34"/>
      <c r="P80" s="32"/>
      <c r="Q80" s="32"/>
      <c r="R80" s="32"/>
      <c r="S80" s="34"/>
      <c r="T80" s="32"/>
      <c r="U80" s="32"/>
      <c r="V80" s="32"/>
      <c r="W80" s="32"/>
      <c r="X80" s="32"/>
      <c r="Y80" s="34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4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4"/>
      <c r="BE80" s="34"/>
      <c r="BF80" s="34"/>
      <c r="BG80" s="34"/>
      <c r="BH80" s="34"/>
    </row>
    <row r="81" spans="1:60" s="46" customFormat="1" ht="21" customHeight="1">
      <c r="A81" s="44"/>
      <c r="B81" s="44">
        <v>398</v>
      </c>
      <c r="C81" s="57" t="s">
        <v>117</v>
      </c>
      <c r="D81" s="23">
        <f t="shared" si="39"/>
        <v>0</v>
      </c>
      <c r="E81" s="34"/>
      <c r="F81" s="32"/>
      <c r="G81" s="32"/>
      <c r="H81" s="32"/>
      <c r="I81" s="32"/>
      <c r="J81" s="32"/>
      <c r="K81" s="32"/>
      <c r="L81" s="32"/>
      <c r="M81" s="34"/>
      <c r="N81" s="34"/>
      <c r="O81" s="32"/>
      <c r="P81" s="34"/>
      <c r="Q81" s="34"/>
      <c r="R81" s="32"/>
      <c r="S81" s="32"/>
      <c r="T81" s="32"/>
      <c r="U81" s="32"/>
      <c r="V81" s="32"/>
      <c r="W81" s="34"/>
      <c r="X81" s="32"/>
      <c r="Y81" s="32"/>
      <c r="Z81" s="32"/>
      <c r="AA81" s="34"/>
      <c r="AB81" s="32"/>
      <c r="AC81" s="32">
        <v>0</v>
      </c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4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ht="48" customHeight="1">
      <c r="A82" s="80"/>
      <c r="B82" s="80"/>
      <c r="C82" s="81" t="s">
        <v>118</v>
      </c>
      <c r="D82" s="82"/>
      <c r="E82" s="83" t="s">
        <v>119</v>
      </c>
      <c r="F82" s="83" t="s">
        <v>120</v>
      </c>
      <c r="G82" s="83" t="s">
        <v>121</v>
      </c>
      <c r="H82" s="83" t="s">
        <v>122</v>
      </c>
      <c r="I82" s="83" t="s">
        <v>123</v>
      </c>
      <c r="J82" s="83" t="s">
        <v>124</v>
      </c>
      <c r="K82" s="83" t="s">
        <v>119</v>
      </c>
      <c r="L82" s="83" t="s">
        <v>119</v>
      </c>
      <c r="M82" s="83" t="s">
        <v>119</v>
      </c>
      <c r="N82" s="83" t="s">
        <v>119</v>
      </c>
      <c r="O82" s="83" t="s">
        <v>119</v>
      </c>
      <c r="P82" s="83" t="s">
        <v>125</v>
      </c>
      <c r="Q82" s="83" t="s">
        <v>119</v>
      </c>
      <c r="R82" s="83" t="s">
        <v>119</v>
      </c>
      <c r="S82" s="83" t="s">
        <v>126</v>
      </c>
      <c r="T82" s="83" t="s">
        <v>127</v>
      </c>
      <c r="U82" s="83" t="s">
        <v>119</v>
      </c>
      <c r="V82" s="83" t="s">
        <v>123</v>
      </c>
      <c r="W82" s="83" t="s">
        <v>119</v>
      </c>
      <c r="X82" s="83" t="s">
        <v>128</v>
      </c>
      <c r="Y82" s="83" t="s">
        <v>129</v>
      </c>
      <c r="Z82" s="83" t="s">
        <v>122</v>
      </c>
      <c r="AA82" s="83" t="s">
        <v>130</v>
      </c>
      <c r="AB82" s="83" t="s">
        <v>131</v>
      </c>
      <c r="AC82" s="83" t="s">
        <v>132</v>
      </c>
      <c r="AD82" s="83" t="s">
        <v>133</v>
      </c>
      <c r="AE82" s="83" t="s">
        <v>134</v>
      </c>
      <c r="AF82" s="83" t="s">
        <v>135</v>
      </c>
      <c r="AG82" s="83" t="s">
        <v>136</v>
      </c>
      <c r="AH82" s="83" t="s">
        <v>137</v>
      </c>
      <c r="AI82" s="83" t="s">
        <v>138</v>
      </c>
      <c r="AJ82" s="83" t="s">
        <v>130</v>
      </c>
      <c r="AK82" s="83" t="s">
        <v>139</v>
      </c>
      <c r="AL82" s="83" t="s">
        <v>140</v>
      </c>
      <c r="AM82" s="83" t="s">
        <v>130</v>
      </c>
      <c r="AN82" s="83" t="s">
        <v>140</v>
      </c>
      <c r="AO82" s="83" t="s">
        <v>141</v>
      </c>
      <c r="AP82" s="83" t="s">
        <v>142</v>
      </c>
      <c r="AQ82" s="83" t="s">
        <v>143</v>
      </c>
      <c r="AR82" s="83" t="s">
        <v>144</v>
      </c>
      <c r="AS82" s="83" t="s">
        <v>145</v>
      </c>
      <c r="AT82" s="83" t="s">
        <v>146</v>
      </c>
      <c r="AU82" s="83" t="s">
        <v>147</v>
      </c>
      <c r="AV82" s="83" t="s">
        <v>148</v>
      </c>
      <c r="AW82" s="83" t="s">
        <v>149</v>
      </c>
      <c r="AX82" s="83" t="s">
        <v>150</v>
      </c>
      <c r="AY82" s="83" t="s">
        <v>151</v>
      </c>
      <c r="AZ82" s="83" t="s">
        <v>152</v>
      </c>
      <c r="BA82" s="83" t="s">
        <v>153</v>
      </c>
      <c r="BB82" s="83" t="s">
        <v>154</v>
      </c>
      <c r="BC82" s="83" t="s">
        <v>155</v>
      </c>
      <c r="BD82" s="83" t="s">
        <v>149</v>
      </c>
      <c r="BE82" s="83" t="s">
        <v>156</v>
      </c>
      <c r="BF82" s="83" t="s">
        <v>157</v>
      </c>
      <c r="BG82" s="83"/>
      <c r="BH82" s="83" t="s">
        <v>119</v>
      </c>
    </row>
    <row r="83" spans="1:60" s="88" customFormat="1" ht="21" customHeight="1">
      <c r="A83" s="84"/>
      <c r="B83" s="84"/>
      <c r="C83" s="85" t="s">
        <v>158</v>
      </c>
      <c r="D83" s="12"/>
      <c r="E83" s="86" t="s">
        <v>159</v>
      </c>
      <c r="F83" s="12" t="s">
        <v>160</v>
      </c>
      <c r="G83" s="12" t="s">
        <v>161</v>
      </c>
      <c r="H83" s="86" t="s">
        <v>161</v>
      </c>
      <c r="I83" s="12" t="s">
        <v>159</v>
      </c>
      <c r="J83" s="12" t="s">
        <v>162</v>
      </c>
      <c r="K83" s="86" t="s">
        <v>159</v>
      </c>
      <c r="L83" s="87" t="s">
        <v>159</v>
      </c>
      <c r="M83" s="12" t="s">
        <v>159</v>
      </c>
      <c r="N83" s="12" t="s">
        <v>159</v>
      </c>
      <c r="O83" s="12" t="s">
        <v>159</v>
      </c>
      <c r="P83" s="86" t="s">
        <v>163</v>
      </c>
      <c r="Q83" s="87" t="s">
        <v>159</v>
      </c>
      <c r="R83" s="86" t="s">
        <v>159</v>
      </c>
      <c r="S83" s="12" t="s">
        <v>164</v>
      </c>
      <c r="T83" s="86" t="s">
        <v>163</v>
      </c>
      <c r="U83" s="12" t="s">
        <v>159</v>
      </c>
      <c r="V83" s="12" t="s">
        <v>159</v>
      </c>
      <c r="W83" s="87" t="s">
        <v>159</v>
      </c>
      <c r="X83" s="86" t="s">
        <v>164</v>
      </c>
      <c r="Y83" s="86" t="s">
        <v>162</v>
      </c>
      <c r="Z83" s="86" t="s">
        <v>161</v>
      </c>
      <c r="AA83" s="12" t="s">
        <v>163</v>
      </c>
      <c r="AB83" s="12" t="s">
        <v>165</v>
      </c>
      <c r="AC83" s="12" t="s">
        <v>166</v>
      </c>
      <c r="AD83" s="12" t="s">
        <v>167</v>
      </c>
      <c r="AE83" s="12" t="s">
        <v>168</v>
      </c>
      <c r="AF83" s="12" t="s">
        <v>169</v>
      </c>
      <c r="AG83" s="12" t="s">
        <v>170</v>
      </c>
      <c r="AH83" s="86" t="s">
        <v>171</v>
      </c>
      <c r="AI83" s="12">
        <v>2112</v>
      </c>
      <c r="AJ83" s="12" t="s">
        <v>163</v>
      </c>
      <c r="AK83" s="86" t="s">
        <v>163</v>
      </c>
      <c r="AL83" s="86" t="s">
        <v>172</v>
      </c>
      <c r="AM83" s="87" t="s">
        <v>163</v>
      </c>
      <c r="AN83" s="12" t="s">
        <v>172</v>
      </c>
      <c r="AO83" s="12" t="s">
        <v>173</v>
      </c>
      <c r="AP83" s="12" t="s">
        <v>174</v>
      </c>
      <c r="AQ83" s="12" t="s">
        <v>175</v>
      </c>
      <c r="AR83" s="12" t="s">
        <v>176</v>
      </c>
      <c r="AS83" s="12" t="s">
        <v>177</v>
      </c>
      <c r="AT83" s="87" t="s">
        <v>178</v>
      </c>
      <c r="AU83" s="12" t="s">
        <v>179</v>
      </c>
      <c r="AV83" s="87" t="s">
        <v>165</v>
      </c>
      <c r="AW83" s="12" t="s">
        <v>180</v>
      </c>
      <c r="AX83" s="12" t="s">
        <v>181</v>
      </c>
      <c r="AY83" s="12" t="s">
        <v>182</v>
      </c>
      <c r="AZ83" s="12" t="s">
        <v>183</v>
      </c>
      <c r="BA83" s="86" t="s">
        <v>184</v>
      </c>
      <c r="BB83" s="12" t="s">
        <v>185</v>
      </c>
      <c r="BC83" s="12" t="s">
        <v>186</v>
      </c>
      <c r="BD83" s="12" t="s">
        <v>180</v>
      </c>
      <c r="BE83" s="12" t="s">
        <v>187</v>
      </c>
      <c r="BF83" s="86" t="s">
        <v>163</v>
      </c>
      <c r="BG83" s="86"/>
      <c r="BH83" s="12" t="s">
        <v>159</v>
      </c>
    </row>
    <row r="84" spans="1:60" ht="21" customHeight="1">
      <c r="A84" s="89"/>
      <c r="B84" s="89"/>
      <c r="C84" s="85" t="s">
        <v>188</v>
      </c>
      <c r="D84" s="12">
        <v>1057329</v>
      </c>
      <c r="E84" s="12">
        <v>1057474</v>
      </c>
      <c r="F84" s="12">
        <v>1057475</v>
      </c>
      <c r="G84" s="12">
        <v>1057166</v>
      </c>
      <c r="H84" s="12">
        <v>1118577</v>
      </c>
      <c r="I84" s="12">
        <v>1097134</v>
      </c>
      <c r="J84" s="12">
        <v>1055503</v>
      </c>
      <c r="K84" s="12">
        <v>1048704</v>
      </c>
      <c r="L84" s="12">
        <v>1055566</v>
      </c>
      <c r="M84" s="12">
        <v>1109405</v>
      </c>
      <c r="N84" s="12">
        <v>1118772</v>
      </c>
      <c r="O84" s="12">
        <v>1097141</v>
      </c>
      <c r="P84" s="12">
        <v>1057471</v>
      </c>
      <c r="Q84" s="12">
        <v>1125573</v>
      </c>
      <c r="R84" s="12">
        <v>1028736</v>
      </c>
      <c r="S84" s="12">
        <v>1055509</v>
      </c>
      <c r="T84" s="12">
        <v>1084142</v>
      </c>
      <c r="U84" s="12">
        <v>1055508</v>
      </c>
      <c r="V84" s="12">
        <v>1117935</v>
      </c>
      <c r="W84" s="12">
        <v>1098063</v>
      </c>
      <c r="X84" s="12">
        <v>1084126</v>
      </c>
      <c r="Y84" s="12">
        <v>3025672</v>
      </c>
      <c r="Z84" s="12">
        <v>1104305</v>
      </c>
      <c r="AA84" s="12">
        <v>1097138</v>
      </c>
      <c r="AB84" s="12">
        <v>1057167</v>
      </c>
      <c r="AC84" s="12">
        <v>1055511</v>
      </c>
      <c r="AD84" s="12">
        <v>1057161</v>
      </c>
      <c r="AE84" s="12">
        <v>1057325</v>
      </c>
      <c r="AF84" s="12">
        <v>1057326</v>
      </c>
      <c r="AG84" s="12">
        <v>1084140</v>
      </c>
      <c r="AH84" s="12">
        <v>1057164</v>
      </c>
      <c r="AI84" s="12">
        <v>1057876</v>
      </c>
      <c r="AJ84" s="86" t="s">
        <v>189</v>
      </c>
      <c r="AK84" s="12">
        <v>1055552</v>
      </c>
      <c r="AL84" s="86" t="s">
        <v>190</v>
      </c>
      <c r="AM84" s="12">
        <v>1002277</v>
      </c>
      <c r="AN84" s="12">
        <v>1063850</v>
      </c>
      <c r="AO84" s="12">
        <v>1055569</v>
      </c>
      <c r="AP84" s="12">
        <v>1055570</v>
      </c>
      <c r="AQ84" s="12">
        <v>1057162</v>
      </c>
      <c r="AR84" s="12">
        <v>1057163</v>
      </c>
      <c r="AS84" s="12">
        <v>1055572</v>
      </c>
      <c r="AT84" s="12">
        <v>1125200</v>
      </c>
      <c r="AU84" s="12">
        <v>1119982</v>
      </c>
      <c r="AV84" s="12">
        <v>1055545</v>
      </c>
      <c r="AW84" s="12">
        <v>1055550</v>
      </c>
      <c r="AX84" s="12">
        <v>1029570</v>
      </c>
      <c r="AY84" s="12">
        <v>1055549</v>
      </c>
      <c r="AZ84" s="12">
        <v>1055514</v>
      </c>
      <c r="BA84" s="12">
        <v>1083218</v>
      </c>
      <c r="BB84" s="12">
        <v>1055554</v>
      </c>
      <c r="BC84" s="12">
        <v>1055512</v>
      </c>
      <c r="BD84" s="12">
        <v>1114806</v>
      </c>
      <c r="BE84" s="12">
        <v>1002075</v>
      </c>
      <c r="BF84" s="12">
        <v>1104722</v>
      </c>
      <c r="BG84" s="12"/>
      <c r="BH84" s="12">
        <v>1122162</v>
      </c>
    </row>
  </sheetData>
  <mergeCells count="23">
    <mergeCell ref="BD5:BH5"/>
    <mergeCell ref="A17:B17"/>
    <mergeCell ref="AF5:AI5"/>
    <mergeCell ref="AJ5:AM5"/>
    <mergeCell ref="AN5:AQ5"/>
    <mergeCell ref="AR5:AU5"/>
    <mergeCell ref="AV5:AY5"/>
    <mergeCell ref="AZ5:BC5"/>
    <mergeCell ref="H5:K5"/>
    <mergeCell ref="L5:O5"/>
    <mergeCell ref="P5:S5"/>
    <mergeCell ref="T5:W5"/>
    <mergeCell ref="X5:AA5"/>
    <mergeCell ref="AB5:AE5"/>
    <mergeCell ref="F1:G1"/>
    <mergeCell ref="A2:G2"/>
    <mergeCell ref="A3:G3"/>
    <mergeCell ref="E4:G4"/>
    <mergeCell ref="A5:A6"/>
    <mergeCell ref="B5:B6"/>
    <mergeCell ref="C5:C6"/>
    <mergeCell ref="D5:D6"/>
    <mergeCell ref="E5:G5"/>
  </mergeCells>
  <pageMargins left="0.42" right="0.22" top="0.57999999999999996" bottom="0.28000000000000003" header="0.3" footer="0.16"/>
  <pageSetup paperSize="9" scale="80" orientation="portrait" r:id="rId1"/>
  <headerFooter>
    <oddHeader>&amp;CPage &amp;P&amp;RCông khai dụ toán năm 2022-ĐVTT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cp:lastPrinted>2022-01-13T10:43:38Z</cp:lastPrinted>
  <dcterms:created xsi:type="dcterms:W3CDTF">2022-01-04T09:38:52Z</dcterms:created>
  <dcterms:modified xsi:type="dcterms:W3CDTF">2022-01-17T03:59:43Z</dcterms:modified>
</cp:coreProperties>
</file>