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452" windowWidth="19416" windowHeight="6612"/>
  </bookViews>
  <sheets>
    <sheet name="Sheet1" sheetId="1" r:id="rId1"/>
    <sheet name="Sheet3" sheetId="3" r:id="rId2"/>
  </sheets>
  <externalReferences>
    <externalReference r:id="rId3"/>
    <externalReference r:id="rId4"/>
    <externalReference r:id="rId5"/>
  </externalReferences>
  <definedNames>
    <definedName name="_xlnm.Print_Titles" localSheetId="0">Sheet1!$A:$B,Sheet1!$8:$12</definedName>
  </definedNames>
  <calcPr calcId="144525"/>
</workbook>
</file>

<file path=xl/calcChain.xml><?xml version="1.0" encoding="utf-8"?>
<calcChain xmlns="http://schemas.openxmlformats.org/spreadsheetml/2006/main">
  <c r="BQ67" i="1" l="1"/>
  <c r="BQ57" i="1"/>
  <c r="BQ36" i="1"/>
  <c r="BQ35" i="1"/>
  <c r="BQ34" i="1"/>
  <c r="BQ33" i="1"/>
  <c r="BQ32" i="1"/>
  <c r="BQ31" i="1" s="1"/>
  <c r="BP31" i="1" s="1"/>
  <c r="BU20" i="1" l="1"/>
  <c r="BV20" i="1"/>
  <c r="BX18" i="1"/>
  <c r="BX19" i="1"/>
  <c r="BX21" i="1"/>
  <c r="BX22" i="1"/>
  <c r="BX23" i="1"/>
  <c r="BX24" i="1"/>
  <c r="BX25" i="1"/>
  <c r="BX26" i="1"/>
  <c r="BX27" i="1"/>
  <c r="BX28" i="1"/>
  <c r="BX31" i="1"/>
  <c r="BX32" i="1"/>
  <c r="BX33" i="1"/>
  <c r="BX34" i="1"/>
  <c r="BX35" i="1"/>
  <c r="BX36" i="1"/>
  <c r="BX37" i="1"/>
  <c r="BX38" i="1"/>
  <c r="BX39" i="1"/>
  <c r="BX40" i="1"/>
  <c r="BX41" i="1"/>
  <c r="BX42" i="1"/>
  <c r="BX43" i="1"/>
  <c r="BX44" i="1"/>
  <c r="BX45" i="1"/>
  <c r="BX46" i="1"/>
  <c r="BX47" i="1"/>
  <c r="BX48" i="1"/>
  <c r="BX49" i="1"/>
  <c r="BX50" i="1"/>
  <c r="BX51" i="1"/>
  <c r="BX52" i="1"/>
  <c r="BX53" i="1"/>
  <c r="BX57" i="1"/>
  <c r="BX58" i="1"/>
  <c r="BX59" i="1"/>
  <c r="BX60" i="1"/>
  <c r="BX61" i="1"/>
  <c r="BX62" i="1"/>
  <c r="BX63" i="1"/>
  <c r="BX67" i="1"/>
  <c r="BX68" i="1"/>
  <c r="BX69" i="1"/>
  <c r="BX70" i="1"/>
  <c r="BX17" i="1"/>
  <c r="BW18" i="1"/>
  <c r="BW19" i="1"/>
  <c r="BW21" i="1"/>
  <c r="BW22" i="1"/>
  <c r="BW23" i="1"/>
  <c r="BW24" i="1"/>
  <c r="BW25" i="1"/>
  <c r="BW26" i="1"/>
  <c r="BW27" i="1"/>
  <c r="BW28" i="1"/>
  <c r="BW31" i="1"/>
  <c r="BW32" i="1"/>
  <c r="BW33" i="1"/>
  <c r="BW34" i="1"/>
  <c r="BW35" i="1"/>
  <c r="BW36" i="1"/>
  <c r="BW37" i="1"/>
  <c r="BW38" i="1"/>
  <c r="BW39" i="1"/>
  <c r="BW40" i="1"/>
  <c r="BW41" i="1"/>
  <c r="BW42" i="1"/>
  <c r="BW43" i="1"/>
  <c r="BW44" i="1"/>
  <c r="BW45" i="1"/>
  <c r="BW46" i="1"/>
  <c r="BW47" i="1"/>
  <c r="BW48" i="1"/>
  <c r="BW49" i="1"/>
  <c r="BW50" i="1"/>
  <c r="BW51" i="1"/>
  <c r="BW52" i="1"/>
  <c r="BW53" i="1"/>
  <c r="BW57" i="1"/>
  <c r="BW58" i="1"/>
  <c r="BW59" i="1"/>
  <c r="BW60" i="1"/>
  <c r="BW61" i="1"/>
  <c r="BW62" i="1"/>
  <c r="BW63" i="1"/>
  <c r="BW67" i="1"/>
  <c r="BW68" i="1"/>
  <c r="BW69" i="1"/>
  <c r="BW70" i="1"/>
  <c r="BW17" i="1"/>
  <c r="BX16" i="1"/>
  <c r="BW16" i="1" s="1"/>
  <c r="I46" i="1" l="1"/>
  <c r="I45" i="1"/>
  <c r="BP70" i="1" l="1"/>
  <c r="BP41" i="1" l="1"/>
  <c r="BN51" i="1" l="1"/>
  <c r="BN50" i="1"/>
  <c r="BN49" i="1"/>
  <c r="BN25" i="1"/>
  <c r="BN28" i="1"/>
  <c r="BN27" i="1"/>
  <c r="BN24" i="1"/>
  <c r="BO53" i="1" l="1"/>
  <c r="BO41" i="1"/>
  <c r="BO38" i="1"/>
  <c r="BQ19" i="1" l="1"/>
  <c r="BN19" i="1" l="1"/>
  <c r="BQ48" i="1" l="1"/>
  <c r="BP48" i="1" s="1"/>
  <c r="BP52" i="1"/>
  <c r="BQ41" i="1" l="1"/>
  <c r="BQ40" i="1" l="1"/>
  <c r="BQ39" i="1" s="1"/>
  <c r="BP50" i="1" l="1"/>
  <c r="BP51" i="1"/>
  <c r="BP49" i="1"/>
  <c r="BO33" i="1" l="1"/>
  <c r="BN33" i="1" s="1"/>
  <c r="BP42" i="1" l="1"/>
  <c r="I42" i="1"/>
  <c r="BQ18" i="1" l="1"/>
  <c r="BQ17" i="1"/>
  <c r="BQ16" i="1" s="1"/>
  <c r="BP16" i="1" s="1"/>
  <c r="BP19" i="1"/>
  <c r="BF62" i="1" l="1"/>
  <c r="BG62" i="1"/>
  <c r="BH62" i="1"/>
  <c r="BI62" i="1"/>
  <c r="BD62" i="1"/>
  <c r="BD16" i="1"/>
  <c r="BD70" i="1"/>
  <c r="BO35" i="1"/>
  <c r="BQ26" i="1"/>
  <c r="BN26" i="1" s="1"/>
  <c r="BQ23" i="1"/>
  <c r="BN23" i="1" s="1"/>
  <c r="BQ22" i="1"/>
  <c r="BN22" i="1" s="1"/>
  <c r="BN35" i="1" l="1"/>
  <c r="BQ21" i="1"/>
  <c r="BP21" i="1" s="1"/>
  <c r="BQ46" i="1"/>
  <c r="BQ45" i="1"/>
  <c r="BQ53" i="1"/>
  <c r="BQ52" i="1" s="1"/>
  <c r="BQ47" i="1" s="1"/>
  <c r="BP47" i="1" s="1"/>
  <c r="BQ70" i="1" l="1"/>
  <c r="BQ69" i="1" s="1"/>
  <c r="BP40" i="1"/>
  <c r="BJ31" i="1" l="1"/>
  <c r="BJ37" i="1"/>
  <c r="BJ40" i="1"/>
  <c r="BJ39" i="1" l="1"/>
  <c r="BT17" i="1"/>
  <c r="BJ63" i="1"/>
  <c r="BJ59" i="1"/>
  <c r="BK59" i="1" s="1"/>
  <c r="BK58" i="1" s="1"/>
  <c r="BJ46" i="1"/>
  <c r="BK46" i="1" s="1"/>
  <c r="BJ45" i="1"/>
  <c r="BK45" i="1" s="1"/>
  <c r="BK26" i="1"/>
  <c r="BK23" i="1"/>
  <c r="BK22" i="1"/>
  <c r="BJ21" i="1"/>
  <c r="BK19" i="1"/>
  <c r="BK18" i="1"/>
  <c r="BK17" i="1"/>
  <c r="BJ16" i="1"/>
  <c r="BK63" i="1" l="1"/>
  <c r="BK62" i="1" s="1"/>
  <c r="BJ62" i="1"/>
  <c r="BJ61" i="1" s="1"/>
  <c r="BJ60" i="1" s="1"/>
  <c r="BK61" i="1"/>
  <c r="BK60" i="1" s="1"/>
  <c r="BJ44" i="1"/>
  <c r="BJ43" i="1" s="1"/>
  <c r="BK21" i="1"/>
  <c r="BJ58" i="1"/>
  <c r="BP17" i="1"/>
  <c r="BK16" i="1"/>
  <c r="BK44" i="1"/>
  <c r="BK43" i="1" s="1"/>
  <c r="BO36" i="1"/>
  <c r="BF52" i="1" l="1"/>
  <c r="BF47" i="1" s="1"/>
  <c r="BG52" i="1"/>
  <c r="BG47" i="1" s="1"/>
  <c r="BH52" i="1"/>
  <c r="BH47" i="1" s="1"/>
  <c r="BI52" i="1"/>
  <c r="BI47" i="1" s="1"/>
  <c r="BD52" i="1"/>
  <c r="BD47" i="1" s="1"/>
  <c r="BN36" i="1" l="1"/>
  <c r="BT35" i="1"/>
  <c r="BF69" i="1" l="1"/>
  <c r="BF68" i="1" s="1"/>
  <c r="BG69" i="1"/>
  <c r="BH69" i="1"/>
  <c r="BI69" i="1"/>
  <c r="BP69" i="1"/>
  <c r="BU69" i="1"/>
  <c r="BV69" i="1"/>
  <c r="BV68" i="1" s="1"/>
  <c r="BG68" i="1"/>
  <c r="BH68" i="1"/>
  <c r="BI68" i="1"/>
  <c r="BU68" i="1"/>
  <c r="BF66" i="1"/>
  <c r="BG66" i="1"/>
  <c r="BG65" i="1" s="1"/>
  <c r="BG64" i="1" s="1"/>
  <c r="BI66" i="1"/>
  <c r="BU66" i="1"/>
  <c r="BV66" i="1"/>
  <c r="BF65" i="1"/>
  <c r="BF64" i="1" s="1"/>
  <c r="BI65" i="1"/>
  <c r="BI64" i="1" s="1"/>
  <c r="BU65" i="1"/>
  <c r="BU64" i="1" s="1"/>
  <c r="BV65" i="1"/>
  <c r="BF61" i="1"/>
  <c r="BF60" i="1" s="1"/>
  <c r="BH61" i="1"/>
  <c r="BH60" i="1" s="1"/>
  <c r="BI61" i="1"/>
  <c r="BI60" i="1" s="1"/>
  <c r="BU62" i="1"/>
  <c r="BU61" i="1" s="1"/>
  <c r="BV62" i="1"/>
  <c r="BV61" i="1" s="1"/>
  <c r="BF58" i="1"/>
  <c r="BG58" i="1"/>
  <c r="BH58" i="1"/>
  <c r="BI58" i="1"/>
  <c r="BQ58" i="1"/>
  <c r="BU58" i="1"/>
  <c r="BV58" i="1"/>
  <c r="BF56" i="1"/>
  <c r="BF55" i="1" s="1"/>
  <c r="BG56" i="1"/>
  <c r="BG55" i="1" s="1"/>
  <c r="BI56" i="1"/>
  <c r="BI55" i="1" s="1"/>
  <c r="BI54" i="1" s="1"/>
  <c r="BU56" i="1"/>
  <c r="BU55" i="1" s="1"/>
  <c r="BV56" i="1"/>
  <c r="BV55" i="1" s="1"/>
  <c r="BV54" i="1" s="1"/>
  <c r="BU52" i="1"/>
  <c r="BV52" i="1"/>
  <c r="BF44" i="1"/>
  <c r="BF43" i="1" s="1"/>
  <c r="BG44" i="1"/>
  <c r="BG43" i="1" s="1"/>
  <c r="BH44" i="1"/>
  <c r="BI44" i="1"/>
  <c r="BI43" i="1" s="1"/>
  <c r="BQ44" i="1"/>
  <c r="BU44" i="1"/>
  <c r="BU43" i="1" s="1"/>
  <c r="BD44" i="1"/>
  <c r="BH43" i="1"/>
  <c r="BF37" i="1"/>
  <c r="BG37" i="1"/>
  <c r="BH37" i="1"/>
  <c r="BI37" i="1"/>
  <c r="BU37" i="1"/>
  <c r="BV37" i="1"/>
  <c r="BF40" i="1"/>
  <c r="BG40" i="1"/>
  <c r="BH40" i="1"/>
  <c r="BI40" i="1"/>
  <c r="BU40" i="1"/>
  <c r="BV40" i="1"/>
  <c r="BF39" i="1"/>
  <c r="BG39" i="1"/>
  <c r="BH39" i="1"/>
  <c r="BI39" i="1"/>
  <c r="BU39" i="1"/>
  <c r="BV39" i="1"/>
  <c r="BF31" i="1"/>
  <c r="BF30" i="1" s="1"/>
  <c r="BF29" i="1" s="1"/>
  <c r="BG31" i="1"/>
  <c r="BI31" i="1"/>
  <c r="BI30" i="1" s="1"/>
  <c r="BU31" i="1"/>
  <c r="BU30" i="1" s="1"/>
  <c r="BV31" i="1"/>
  <c r="BV30" i="1" s="1"/>
  <c r="BG30" i="1"/>
  <c r="BG29" i="1" s="1"/>
  <c r="BF21" i="1"/>
  <c r="BG21" i="1"/>
  <c r="BH21" i="1"/>
  <c r="BI21" i="1"/>
  <c r="BL21" i="1"/>
  <c r="BU21" i="1"/>
  <c r="BV21" i="1"/>
  <c r="BD21" i="1"/>
  <c r="BF16" i="1"/>
  <c r="BG16" i="1"/>
  <c r="BH16" i="1"/>
  <c r="BI16" i="1"/>
  <c r="BL16" i="1"/>
  <c r="BU16" i="1"/>
  <c r="BV16" i="1"/>
  <c r="BM18" i="1"/>
  <c r="BM19" i="1"/>
  <c r="BM22" i="1"/>
  <c r="BM23" i="1"/>
  <c r="BM26" i="1"/>
  <c r="BM17" i="1"/>
  <c r="BE18" i="1"/>
  <c r="BE19" i="1"/>
  <c r="BE22" i="1"/>
  <c r="BE23" i="1"/>
  <c r="BE26" i="1"/>
  <c r="BE33" i="1"/>
  <c r="BE34" i="1"/>
  <c r="BE35" i="1"/>
  <c r="BE36" i="1"/>
  <c r="BE41" i="1"/>
  <c r="BE40" i="1" s="1"/>
  <c r="BE38" i="1"/>
  <c r="BE37" i="1" s="1"/>
  <c r="BE45" i="1"/>
  <c r="BE46" i="1"/>
  <c r="BE53" i="1"/>
  <c r="BE59" i="1"/>
  <c r="BE58" i="1" s="1"/>
  <c r="BE63" i="1"/>
  <c r="BE62" i="1" s="1"/>
  <c r="BE69" i="1"/>
  <c r="BE68" i="1" s="1"/>
  <c r="BE17" i="1"/>
  <c r="BI29" i="1" l="1"/>
  <c r="BP44" i="1"/>
  <c r="BQ43" i="1"/>
  <c r="BP58" i="1"/>
  <c r="BE16" i="1"/>
  <c r="BF54" i="1"/>
  <c r="BV64" i="1"/>
  <c r="BM16" i="1"/>
  <c r="BU29" i="1"/>
  <c r="BV60" i="1"/>
  <c r="BI20" i="1"/>
  <c r="BU54" i="1"/>
  <c r="BG54" i="1"/>
  <c r="BU60" i="1"/>
  <c r="BV47" i="1"/>
  <c r="BU47" i="1"/>
  <c r="BQ68" i="1"/>
  <c r="BP43" i="1"/>
  <c r="BM21" i="1"/>
  <c r="BE39" i="1"/>
  <c r="BE52" i="1"/>
  <c r="BE47" i="1" s="1"/>
  <c r="BE44" i="1"/>
  <c r="BE43" i="1" s="1"/>
  <c r="BE61" i="1"/>
  <c r="BE60" i="1" s="1"/>
  <c r="BE21" i="1"/>
  <c r="BF20" i="1"/>
  <c r="BT70" i="1"/>
  <c r="BT69" i="1" s="1"/>
  <c r="BT68" i="1" s="1"/>
  <c r="BP68" i="1" l="1"/>
  <c r="BD57" i="1"/>
  <c r="BO57" i="1" s="1"/>
  <c r="BE57" i="1" l="1"/>
  <c r="BE56" i="1" s="1"/>
  <c r="BE55" i="1" s="1"/>
  <c r="BE54" i="1" s="1"/>
  <c r="BT22" i="1" l="1"/>
  <c r="BT23" i="1"/>
  <c r="BT26" i="1"/>
  <c r="BT41" i="1"/>
  <c r="BT40" i="1" s="1"/>
  <c r="BT45" i="1"/>
  <c r="BT46" i="1"/>
  <c r="BT53" i="1"/>
  <c r="BT52" i="1" s="1"/>
  <c r="BT59" i="1"/>
  <c r="BT58" i="1" s="1"/>
  <c r="BV44" i="1"/>
  <c r="BV43" i="1" s="1"/>
  <c r="BV29" i="1" s="1"/>
  <c r="BV15" i="1" s="1"/>
  <c r="BV13" i="1" s="1"/>
  <c r="BU15" i="1"/>
  <c r="BU13" i="1" s="1"/>
  <c r="BT21" i="1" l="1"/>
  <c r="BT47" i="1"/>
  <c r="BT44" i="1"/>
  <c r="BT43" i="1" s="1"/>
  <c r="BD40" i="1"/>
  <c r="BD37" i="1"/>
  <c r="BO34" i="1"/>
  <c r="BP18" i="1"/>
  <c r="BL33" i="1"/>
  <c r="BM33" i="1" s="1"/>
  <c r="BL34" i="1"/>
  <c r="BM34" i="1" s="1"/>
  <c r="BL35" i="1"/>
  <c r="BM35" i="1" s="1"/>
  <c r="BL36" i="1"/>
  <c r="BM36" i="1" s="1"/>
  <c r="BL38" i="1"/>
  <c r="BL41" i="1"/>
  <c r="BL45" i="1"/>
  <c r="BM45" i="1" s="1"/>
  <c r="BL46" i="1"/>
  <c r="BM46" i="1" s="1"/>
  <c r="BL53" i="1"/>
  <c r="BL59" i="1"/>
  <c r="BL63" i="1"/>
  <c r="BL62" i="1" s="1"/>
  <c r="BL70" i="1"/>
  <c r="BG61" i="1"/>
  <c r="BG60" i="1" s="1"/>
  <c r="BD39" i="1" l="1"/>
  <c r="BT19" i="1"/>
  <c r="BT33" i="1"/>
  <c r="BT34" i="1"/>
  <c r="BM63" i="1"/>
  <c r="BL52" i="1"/>
  <c r="BL47" i="1" s="1"/>
  <c r="BM53" i="1"/>
  <c r="BM52" i="1" s="1"/>
  <c r="BM47" i="1" s="1"/>
  <c r="BL44" i="1"/>
  <c r="BM44" i="1"/>
  <c r="BL37" i="1"/>
  <c r="BM38" i="1"/>
  <c r="BM37" i="1" s="1"/>
  <c r="BT18" i="1"/>
  <c r="BT16" i="1" s="1"/>
  <c r="BL69" i="1"/>
  <c r="BL68" i="1" s="1"/>
  <c r="BM70" i="1"/>
  <c r="BM69" i="1" s="1"/>
  <c r="BM68" i="1" s="1"/>
  <c r="BL61" i="1"/>
  <c r="BL60" i="1" s="1"/>
  <c r="BL58" i="1"/>
  <c r="BM59" i="1"/>
  <c r="BM58" i="1" s="1"/>
  <c r="BL40" i="1"/>
  <c r="BL39" i="1" s="1"/>
  <c r="BM41" i="1"/>
  <c r="BM40" i="1" s="1"/>
  <c r="BT36" i="1"/>
  <c r="BG20" i="1"/>
  <c r="BO63" i="1" l="1"/>
  <c r="BQ63" i="1" s="1"/>
  <c r="BN63" i="1" s="1"/>
  <c r="BM62" i="1"/>
  <c r="BM61" i="1" s="1"/>
  <c r="BM60" i="1" s="1"/>
  <c r="BM39" i="1"/>
  <c r="BP63" i="1"/>
  <c r="BP62" i="1" s="1"/>
  <c r="BP61" i="1" s="1"/>
  <c r="BP39" i="1"/>
  <c r="BD69" i="1"/>
  <c r="BD61" i="1"/>
  <c r="BD60" i="1" s="1"/>
  <c r="BD58" i="1"/>
  <c r="J11" i="3"/>
  <c r="G3" i="3"/>
  <c r="H3" i="3"/>
  <c r="G5" i="3"/>
  <c r="I11" i="3"/>
  <c r="G9" i="3"/>
  <c r="G8" i="3"/>
  <c r="E9" i="3"/>
  <c r="J3" i="3"/>
  <c r="K3" i="3"/>
  <c r="G7" i="3"/>
  <c r="G6" i="3"/>
  <c r="E8" i="3"/>
  <c r="E5" i="3"/>
  <c r="E3" i="3"/>
  <c r="BT63" i="1" l="1"/>
  <c r="BT62" i="1" s="1"/>
  <c r="BT61" i="1" s="1"/>
  <c r="BT60" i="1" s="1"/>
  <c r="BQ62" i="1"/>
  <c r="BQ61" i="1" s="1"/>
  <c r="BQ60" i="1" s="1"/>
  <c r="BD68" i="1"/>
  <c r="BD43" i="1"/>
  <c r="E7" i="3"/>
  <c r="E6" i="3"/>
  <c r="D3" i="3"/>
  <c r="BP60" i="1" l="1"/>
  <c r="BL43" i="1"/>
  <c r="BM43" i="1"/>
  <c r="AQ46" i="1"/>
  <c r="AQ45" i="1"/>
  <c r="AO44" i="1"/>
  <c r="AO43" i="1" s="1"/>
  <c r="AI44" i="1"/>
  <c r="AI43" i="1" s="1"/>
  <c r="AH44" i="1"/>
  <c r="AH43" i="1" s="1"/>
  <c r="BO18" i="1" l="1"/>
  <c r="BO17" i="1"/>
  <c r="BH67" i="1" l="1"/>
  <c r="BH66" i="1" s="1"/>
  <c r="BH65" i="1" s="1"/>
  <c r="BH64" i="1" s="1"/>
  <c r="BH57" i="1"/>
  <c r="BH56" i="1" s="1"/>
  <c r="BH55" i="1" s="1"/>
  <c r="BH54" i="1" s="1"/>
  <c r="BH32" i="1"/>
  <c r="BH31" i="1" s="1"/>
  <c r="BH30" i="1" s="1"/>
  <c r="BH29" i="1" l="1"/>
  <c r="BH20" i="1" s="1"/>
  <c r="BD56" i="1"/>
  <c r="BD55" i="1" s="1"/>
  <c r="BL57" i="1"/>
  <c r="BB32" i="1"/>
  <c r="BQ56" i="1" l="1"/>
  <c r="BX56" i="1" s="1"/>
  <c r="BN57" i="1"/>
  <c r="BL56" i="1"/>
  <c r="BL55" i="1" s="1"/>
  <c r="BL54" i="1" s="1"/>
  <c r="BM57" i="1"/>
  <c r="BM56" i="1" s="1"/>
  <c r="BM55" i="1" s="1"/>
  <c r="BM54" i="1" s="1"/>
  <c r="BK32" i="1"/>
  <c r="BT57" i="1"/>
  <c r="BT56" i="1" s="1"/>
  <c r="BT55" i="1" s="1"/>
  <c r="BT54" i="1" s="1"/>
  <c r="BB67" i="1"/>
  <c r="BQ55" i="1" l="1"/>
  <c r="BP56" i="1"/>
  <c r="BW56" i="1" s="1"/>
  <c r="BJ66" i="1"/>
  <c r="BJ65" i="1" s="1"/>
  <c r="BK67" i="1"/>
  <c r="BK66" i="1" s="1"/>
  <c r="BK65" i="1" s="1"/>
  <c r="BQ54" i="1" l="1"/>
  <c r="BX54" i="1" s="1"/>
  <c r="BX55" i="1"/>
  <c r="BP54" i="1"/>
  <c r="BW54" i="1" s="1"/>
  <c r="BP55" i="1"/>
  <c r="BW55" i="1" s="1"/>
  <c r="I70" i="1"/>
  <c r="BD67" i="1"/>
  <c r="BO67" i="1" s="1"/>
  <c r="BD32" i="1"/>
  <c r="BE32" i="1" s="1"/>
  <c r="BE31" i="1" s="1"/>
  <c r="BE30" i="1" s="1"/>
  <c r="BE29" i="1" s="1"/>
  <c r="BB41" i="1"/>
  <c r="BB38" i="1"/>
  <c r="BB36" i="1"/>
  <c r="AP33" i="1"/>
  <c r="AP44" i="1" s="1"/>
  <c r="AP43" i="1" s="1"/>
  <c r="BB33" i="1"/>
  <c r="BB53" i="1"/>
  <c r="AX16" i="1"/>
  <c r="AX31" i="1"/>
  <c r="AX30" i="1" s="1"/>
  <c r="AX34" i="1"/>
  <c r="AX56" i="1"/>
  <c r="AX55" i="1" s="1"/>
  <c r="AX54" i="1" s="1"/>
  <c r="AX62" i="1"/>
  <c r="AX61" i="1" s="1"/>
  <c r="AX60" i="1" s="1"/>
  <c r="AX66" i="1"/>
  <c r="AX65" i="1" s="1"/>
  <c r="AX68" i="1"/>
  <c r="AT56" i="1"/>
  <c r="AT55" i="1" s="1"/>
  <c r="AT54" i="1" s="1"/>
  <c r="AU57" i="1"/>
  <c r="AU56" i="1" s="1"/>
  <c r="AU55" i="1" s="1"/>
  <c r="AU54" i="1" s="1"/>
  <c r="AV56" i="1"/>
  <c r="AV55" i="1" s="1"/>
  <c r="AV54" i="1" s="1"/>
  <c r="AW56" i="1"/>
  <c r="AW55" i="1" s="1"/>
  <c r="AW54" i="1" s="1"/>
  <c r="AY57" i="1"/>
  <c r="AY56" i="1" s="1"/>
  <c r="AY55" i="1" s="1"/>
  <c r="AY54" i="1" s="1"/>
  <c r="BB57" i="1"/>
  <c r="AO53" i="1"/>
  <c r="AN67" i="1"/>
  <c r="AN57" i="1"/>
  <c r="AN36" i="1"/>
  <c r="AN35" i="1"/>
  <c r="AN34" i="1"/>
  <c r="AN33" i="1"/>
  <c r="AN32" i="1"/>
  <c r="AY70" i="1"/>
  <c r="AY68" i="1" s="1"/>
  <c r="AY67" i="1"/>
  <c r="AY53" i="1"/>
  <c r="AY52" i="1" s="1"/>
  <c r="AY36" i="1"/>
  <c r="AY33" i="1"/>
  <c r="AY32" i="1"/>
  <c r="AV68" i="1"/>
  <c r="AW68" i="1"/>
  <c r="AV66" i="1"/>
  <c r="AV65" i="1" s="1"/>
  <c r="AV64" i="1" s="1"/>
  <c r="AW66" i="1"/>
  <c r="AW65" i="1" s="1"/>
  <c r="AY66" i="1"/>
  <c r="AY65" i="1" s="1"/>
  <c r="AV62" i="1"/>
  <c r="AV61" i="1" s="1"/>
  <c r="AV60" i="1" s="1"/>
  <c r="AW62" i="1"/>
  <c r="AY62" i="1"/>
  <c r="AY61" i="1" s="1"/>
  <c r="AY60" i="1" s="1"/>
  <c r="AW61" i="1"/>
  <c r="AW60" i="1" s="1"/>
  <c r="AV52" i="1"/>
  <c r="AW52" i="1"/>
  <c r="AX52" i="1"/>
  <c r="AV31" i="1"/>
  <c r="AV30" i="1" s="1"/>
  <c r="AW31" i="1"/>
  <c r="AW30" i="1" s="1"/>
  <c r="AU16" i="1"/>
  <c r="AV16" i="1"/>
  <c r="AW16" i="1"/>
  <c r="AY16" i="1"/>
  <c r="AZ16" i="1"/>
  <c r="BA16" i="1"/>
  <c r="AU32" i="1"/>
  <c r="AU33" i="1"/>
  <c r="AZ33" i="1" s="1"/>
  <c r="BA33" i="1" s="1"/>
  <c r="AU34" i="1"/>
  <c r="AZ34" i="1" s="1"/>
  <c r="BA34" i="1" s="1"/>
  <c r="AU35" i="1"/>
  <c r="AZ35" i="1" s="1"/>
  <c r="BA35" i="1" s="1"/>
  <c r="AU36" i="1"/>
  <c r="AZ36" i="1" s="1"/>
  <c r="BA36" i="1" s="1"/>
  <c r="AU38" i="1"/>
  <c r="AZ38" i="1" s="1"/>
  <c r="BA38" i="1" s="1"/>
  <c r="AU41" i="1"/>
  <c r="AZ41" i="1" s="1"/>
  <c r="BA41" i="1" s="1"/>
  <c r="AU53" i="1"/>
  <c r="AU52" i="1" s="1"/>
  <c r="AU63" i="1"/>
  <c r="AU62" i="1" s="1"/>
  <c r="AU61" i="1" s="1"/>
  <c r="AU60" i="1" s="1"/>
  <c r="AU67" i="1"/>
  <c r="AU66" i="1" s="1"/>
  <c r="AU65" i="1" s="1"/>
  <c r="AU70" i="1"/>
  <c r="AU68" i="1" s="1"/>
  <c r="AT68" i="1"/>
  <c r="AT66" i="1"/>
  <c r="AT65" i="1" s="1"/>
  <c r="AT62" i="1"/>
  <c r="AT61" i="1" s="1"/>
  <c r="AT60" i="1" s="1"/>
  <c r="AT52" i="1"/>
  <c r="AT31" i="1"/>
  <c r="AT30" i="1" s="1"/>
  <c r="AT16" i="1"/>
  <c r="AS32" i="1"/>
  <c r="AS33" i="1"/>
  <c r="AS34" i="1"/>
  <c r="AS35" i="1"/>
  <c r="AS36" i="1"/>
  <c r="AS38" i="1"/>
  <c r="AS57" i="1"/>
  <c r="AS67" i="1"/>
  <c r="AS70" i="1"/>
  <c r="AL67" i="1"/>
  <c r="AM67" i="1" s="1"/>
  <c r="AK67" i="1"/>
  <c r="AG67" i="1"/>
  <c r="I67" i="1"/>
  <c r="I53" i="1"/>
  <c r="I41" i="1"/>
  <c r="I38" i="1"/>
  <c r="I36" i="1"/>
  <c r="I35" i="1"/>
  <c r="AH60" i="1"/>
  <c r="AI60" i="1"/>
  <c r="AH31" i="1"/>
  <c r="AI31" i="1"/>
  <c r="AI40" i="1" s="1"/>
  <c r="AJ31" i="1"/>
  <c r="AJ30" i="1" s="1"/>
  <c r="AJ40" i="1" s="1"/>
  <c r="AJ39" i="1" s="1"/>
  <c r="AF31" i="1"/>
  <c r="AF30" i="1" s="1"/>
  <c r="AF40" i="1" s="1"/>
  <c r="AF39" i="1" s="1"/>
  <c r="AH13" i="1"/>
  <c r="AI13" i="1"/>
  <c r="AD66" i="1"/>
  <c r="AD65" i="1" s="1"/>
  <c r="AD64" i="1" s="1"/>
  <c r="AE66" i="1"/>
  <c r="AE65" i="1" s="1"/>
  <c r="AE64" i="1" s="1"/>
  <c r="AF66" i="1"/>
  <c r="AF65" i="1" s="1"/>
  <c r="AF64" i="1" s="1"/>
  <c r="AH66" i="1"/>
  <c r="AI66" i="1"/>
  <c r="AJ66" i="1"/>
  <c r="AJ65" i="1" s="1"/>
  <c r="AJ64" i="1" s="1"/>
  <c r="AH52" i="1"/>
  <c r="AH47" i="1" s="1"/>
  <c r="AI52" i="1"/>
  <c r="AI47" i="1" s="1"/>
  <c r="AK66" i="1"/>
  <c r="AK65" i="1" s="1"/>
  <c r="AK64" i="1" s="1"/>
  <c r="AG66" i="1"/>
  <c r="AG65" i="1" s="1"/>
  <c r="AG64" i="1" s="1"/>
  <c r="AC66" i="1"/>
  <c r="AC65" i="1" s="1"/>
  <c r="AC64" i="1" s="1"/>
  <c r="AB66" i="1"/>
  <c r="AB65" i="1" s="1"/>
  <c r="AB64" i="1" s="1"/>
  <c r="Y64" i="1"/>
  <c r="X64" i="1"/>
  <c r="AL57" i="1"/>
  <c r="AM57" i="1" s="1"/>
  <c r="AM56" i="1" s="1"/>
  <c r="AM55" i="1" s="1"/>
  <c r="AM54" i="1" s="1"/>
  <c r="AK57" i="1"/>
  <c r="AG57" i="1"/>
  <c r="AG56" i="1" s="1"/>
  <c r="AG55" i="1" s="1"/>
  <c r="AG54" i="1" s="1"/>
  <c r="AC57" i="1"/>
  <c r="AC56" i="1" s="1"/>
  <c r="AC55" i="1" s="1"/>
  <c r="AC54" i="1" s="1"/>
  <c r="I57" i="1"/>
  <c r="AK56" i="1"/>
  <c r="AK55" i="1" s="1"/>
  <c r="AK54" i="1" s="1"/>
  <c r="AJ56" i="1"/>
  <c r="AJ55" i="1" s="1"/>
  <c r="AJ54" i="1" s="1"/>
  <c r="AF56" i="1"/>
  <c r="AF55" i="1" s="1"/>
  <c r="AF54" i="1" s="1"/>
  <c r="AE56" i="1"/>
  <c r="AE55" i="1" s="1"/>
  <c r="AE54" i="1" s="1"/>
  <c r="AD56" i="1"/>
  <c r="AD55" i="1" s="1"/>
  <c r="AD54" i="1" s="1"/>
  <c r="AB56" i="1"/>
  <c r="AB55" i="1" s="1"/>
  <c r="AB54" i="1" s="1"/>
  <c r="Y54" i="1"/>
  <c r="X54" i="1"/>
  <c r="AC52" i="1"/>
  <c r="AB52" i="1"/>
  <c r="AJ52" i="1"/>
  <c r="AJ47" i="1" s="1"/>
  <c r="AF52" i="1"/>
  <c r="AF47" i="1" s="1"/>
  <c r="AE52" i="1"/>
  <c r="AE47" i="1" s="1"/>
  <c r="AD52" i="1"/>
  <c r="AD47" i="1" s="1"/>
  <c r="Y47" i="1"/>
  <c r="X47" i="1"/>
  <c r="AL63" i="1"/>
  <c r="AM63" i="1" s="1"/>
  <c r="AM62" i="1" s="1"/>
  <c r="AM61" i="1" s="1"/>
  <c r="AM60" i="1" s="1"/>
  <c r="AK63" i="1"/>
  <c r="AK62" i="1" s="1"/>
  <c r="AK61" i="1" s="1"/>
  <c r="AK60" i="1" s="1"/>
  <c r="AG63" i="1"/>
  <c r="AG62" i="1" s="1"/>
  <c r="AG61" i="1" s="1"/>
  <c r="AG60" i="1" s="1"/>
  <c r="AC63" i="1"/>
  <c r="AC62" i="1" s="1"/>
  <c r="AC61" i="1" s="1"/>
  <c r="AC60" i="1" s="1"/>
  <c r="Y63" i="1"/>
  <c r="Y61" i="1" s="1"/>
  <c r="Y62" i="1" s="1"/>
  <c r="Y60" i="1" s="1"/>
  <c r="V63" i="1"/>
  <c r="P63" i="1"/>
  <c r="N63" i="1"/>
  <c r="M63" i="1"/>
  <c r="L63" i="1" s="1"/>
  <c r="J63" i="1"/>
  <c r="AF62" i="1"/>
  <c r="AF61" i="1" s="1"/>
  <c r="AF60" i="1" s="1"/>
  <c r="AE62" i="1"/>
  <c r="AE61" i="1" s="1"/>
  <c r="AE60" i="1" s="1"/>
  <c r="AD62" i="1"/>
  <c r="AD61" i="1" s="1"/>
  <c r="AD60" i="1" s="1"/>
  <c r="AB62" i="1"/>
  <c r="AB61" i="1" s="1"/>
  <c r="AB60" i="1" s="1"/>
  <c r="X61" i="1"/>
  <c r="X62" i="1" s="1"/>
  <c r="X60" i="1" s="1"/>
  <c r="AL36" i="1"/>
  <c r="AM36" i="1" s="1"/>
  <c r="AK36" i="1"/>
  <c r="AG36" i="1"/>
  <c r="AL35" i="1"/>
  <c r="AM35" i="1" s="1"/>
  <c r="AK35" i="1"/>
  <c r="AG35" i="1"/>
  <c r="AL34" i="1"/>
  <c r="AM34" i="1" s="1"/>
  <c r="AK34" i="1"/>
  <c r="AG34" i="1"/>
  <c r="I34" i="1"/>
  <c r="AL33" i="1"/>
  <c r="AM33" i="1" s="1"/>
  <c r="AK33" i="1"/>
  <c r="AG33" i="1"/>
  <c r="I33" i="1"/>
  <c r="AL32" i="1"/>
  <c r="AM32" i="1" s="1"/>
  <c r="AK32" i="1"/>
  <c r="AG32" i="1"/>
  <c r="I32" i="1"/>
  <c r="AK31" i="1"/>
  <c r="AK30" i="1" s="1"/>
  <c r="AK40" i="1" s="1"/>
  <c r="AK39" i="1" s="1"/>
  <c r="AK29" i="1" s="1"/>
  <c r="AK20" i="1" s="1"/>
  <c r="Y20" i="1"/>
  <c r="X20" i="1"/>
  <c r="AA15" i="1"/>
  <c r="AA13" i="1" s="1"/>
  <c r="Z15" i="1"/>
  <c r="Z13" i="1" s="1"/>
  <c r="Y15" i="1"/>
  <c r="Y13" i="1" s="1"/>
  <c r="X15" i="1"/>
  <c r="X13" i="1" s="1"/>
  <c r="AL31" i="1"/>
  <c r="AL30" i="1" s="1"/>
  <c r="AK52" i="1"/>
  <c r="AG52" i="1"/>
  <c r="AL52" i="1"/>
  <c r="AJ62" i="1"/>
  <c r="AJ61" i="1" s="1"/>
  <c r="AJ60" i="1" s="1"/>
  <c r="AM52" i="1"/>
  <c r="AM66" i="1"/>
  <c r="AM65" i="1" s="1"/>
  <c r="AM64" i="1" s="1"/>
  <c r="AL66" i="1"/>
  <c r="AL65" i="1" s="1"/>
  <c r="AL64" i="1" s="1"/>
  <c r="AM31" i="1"/>
  <c r="AM30" i="1" s="1"/>
  <c r="AG31" i="1"/>
  <c r="AG30" i="1" s="1"/>
  <c r="AH40" i="1"/>
  <c r="BB70" i="1"/>
  <c r="BB34" i="1"/>
  <c r="BB35" i="1"/>
  <c r="BP38" i="1" l="1"/>
  <c r="BQ38" i="1" s="1"/>
  <c r="BN38" i="1" s="1"/>
  <c r="BQ66" i="1"/>
  <c r="CA38" i="1"/>
  <c r="BK36" i="1"/>
  <c r="BK35" i="1"/>
  <c r="BK34" i="1"/>
  <c r="BK41" i="1"/>
  <c r="BK40" i="1" s="1"/>
  <c r="BE67" i="1"/>
  <c r="BE66" i="1" s="1"/>
  <c r="BE65" i="1" s="1"/>
  <c r="BE64" i="1" s="1"/>
  <c r="BK38" i="1"/>
  <c r="BK37" i="1" s="1"/>
  <c r="BK57" i="1"/>
  <c r="BJ56" i="1"/>
  <c r="BJ55" i="1" s="1"/>
  <c r="BJ54" i="1" s="1"/>
  <c r="BK33" i="1"/>
  <c r="BJ30" i="1"/>
  <c r="BJ29" i="1" s="1"/>
  <c r="BK70" i="1"/>
  <c r="BK69" i="1" s="1"/>
  <c r="BK68" i="1" s="1"/>
  <c r="BK64" i="1" s="1"/>
  <c r="BJ69" i="1"/>
  <c r="BJ68" i="1" s="1"/>
  <c r="BJ64" i="1" s="1"/>
  <c r="BK53" i="1"/>
  <c r="BK52" i="1" s="1"/>
  <c r="BK47" i="1" s="1"/>
  <c r="BJ52" i="1"/>
  <c r="BJ47" i="1" s="1"/>
  <c r="BD31" i="1"/>
  <c r="BO32" i="1"/>
  <c r="BL32" i="1"/>
  <c r="AN44" i="1"/>
  <c r="AN43" i="1" s="1"/>
  <c r="BD54" i="1"/>
  <c r="BD66" i="1"/>
  <c r="BL67" i="1"/>
  <c r="AG47" i="1"/>
  <c r="AK47" i="1"/>
  <c r="AK15" i="1" s="1"/>
  <c r="AK13" i="1" s="1"/>
  <c r="AJ29" i="1"/>
  <c r="AJ20" i="1" s="1"/>
  <c r="AJ44" i="1"/>
  <c r="AJ43" i="1" s="1"/>
  <c r="AF29" i="1"/>
  <c r="AF20" i="1" s="1"/>
  <c r="AF15" i="1" s="1"/>
  <c r="AF13" i="1" s="1"/>
  <c r="AF44" i="1"/>
  <c r="AF43" i="1" s="1"/>
  <c r="AM47" i="1"/>
  <c r="AL56" i="1"/>
  <c r="AL55" i="1" s="1"/>
  <c r="AL54" i="1" s="1"/>
  <c r="AY31" i="1"/>
  <c r="AY30" i="1" s="1"/>
  <c r="AX64" i="1"/>
  <c r="AZ63" i="1"/>
  <c r="BA63" i="1" s="1"/>
  <c r="BA62" i="1" s="1"/>
  <c r="BA61" i="1" s="1"/>
  <c r="BA60" i="1" s="1"/>
  <c r="AL62" i="1"/>
  <c r="AL61" i="1" s="1"/>
  <c r="AL60" i="1" s="1"/>
  <c r="AC47" i="1"/>
  <c r="AZ70" i="1"/>
  <c r="BA70" i="1" s="1"/>
  <c r="BA68" i="1" s="1"/>
  <c r="AL47" i="1"/>
  <c r="AZ53" i="1"/>
  <c r="AZ52" i="1" s="1"/>
  <c r="AZ57" i="1"/>
  <c r="AZ56" i="1" s="1"/>
  <c r="AZ55" i="1" s="1"/>
  <c r="AZ54" i="1" s="1"/>
  <c r="AU64" i="1"/>
  <c r="AZ67" i="1"/>
  <c r="AT64" i="1"/>
  <c r="AY64" i="1"/>
  <c r="AW64" i="1"/>
  <c r="AZ32" i="1"/>
  <c r="AU31" i="1"/>
  <c r="AU30" i="1" s="1"/>
  <c r="AZ31" i="1"/>
  <c r="AZ30" i="1" s="1"/>
  <c r="BA31" i="1"/>
  <c r="BA30" i="1" s="1"/>
  <c r="AB47" i="1"/>
  <c r="AJ15" i="1"/>
  <c r="AJ13" i="1" s="1"/>
  <c r="AM40" i="1"/>
  <c r="AM39" i="1" s="1"/>
  <c r="AM29" i="1" s="1"/>
  <c r="AM20" i="1" s="1"/>
  <c r="AG40" i="1"/>
  <c r="AG39" i="1" s="1"/>
  <c r="AG29" i="1" s="1"/>
  <c r="AG20" i="1" s="1"/>
  <c r="AG15" i="1" s="1"/>
  <c r="AG13" i="1" s="1"/>
  <c r="AL40" i="1"/>
  <c r="AL39" i="1" s="1"/>
  <c r="AL29" i="1" s="1"/>
  <c r="AL20" i="1" s="1"/>
  <c r="BQ65" i="1" l="1"/>
  <c r="BX66" i="1"/>
  <c r="BQ37" i="1"/>
  <c r="BA53" i="1"/>
  <c r="BA52" i="1" s="1"/>
  <c r="CF38" i="1"/>
  <c r="BN32" i="1"/>
  <c r="BT67" i="1"/>
  <c r="BT66" i="1" s="1"/>
  <c r="BT65" i="1" s="1"/>
  <c r="BT64" i="1" s="1"/>
  <c r="BT32" i="1"/>
  <c r="BT31" i="1" s="1"/>
  <c r="BT30" i="1" s="1"/>
  <c r="BK39" i="1"/>
  <c r="BL66" i="1"/>
  <c r="BL65" i="1" s="1"/>
  <c r="BL64" i="1" s="1"/>
  <c r="BM67" i="1"/>
  <c r="BM66" i="1" s="1"/>
  <c r="BM65" i="1" s="1"/>
  <c r="BM64" i="1" s="1"/>
  <c r="BL31" i="1"/>
  <c r="BL30" i="1" s="1"/>
  <c r="BL29" i="1" s="1"/>
  <c r="BL20" i="1" s="1"/>
  <c r="BM32" i="1"/>
  <c r="BM31" i="1" s="1"/>
  <c r="BM30" i="1" s="1"/>
  <c r="BM29" i="1" s="1"/>
  <c r="BM20" i="1" s="1"/>
  <c r="BE20" i="1"/>
  <c r="BK31" i="1"/>
  <c r="BK30" i="1" s="1"/>
  <c r="BK56" i="1"/>
  <c r="BK55" i="1" s="1"/>
  <c r="BK54" i="1" s="1"/>
  <c r="BD65" i="1"/>
  <c r="BD64" i="1" s="1"/>
  <c r="BD30" i="1"/>
  <c r="BD29" i="1" s="1"/>
  <c r="BD20" i="1" s="1"/>
  <c r="AM15" i="1"/>
  <c r="AM13" i="1" s="1"/>
  <c r="BA57" i="1"/>
  <c r="BA56" i="1" s="1"/>
  <c r="BA55" i="1" s="1"/>
  <c r="BA54" i="1" s="1"/>
  <c r="AM44" i="1"/>
  <c r="AM43" i="1" s="1"/>
  <c r="AG44" i="1"/>
  <c r="AG43" i="1" s="1"/>
  <c r="AL15" i="1"/>
  <c r="AL13" i="1" s="1"/>
  <c r="AZ68" i="1"/>
  <c r="AZ62" i="1"/>
  <c r="AZ61" i="1" s="1"/>
  <c r="AZ60" i="1" s="1"/>
  <c r="AZ66" i="1"/>
  <c r="AZ65" i="1" s="1"/>
  <c r="AZ64" i="1" s="1"/>
  <c r="BA67" i="1"/>
  <c r="BA66" i="1" s="1"/>
  <c r="BA65" i="1" s="1"/>
  <c r="BA64" i="1" s="1"/>
  <c r="BA32" i="1"/>
  <c r="BQ64" i="1" l="1"/>
  <c r="BX64" i="1" s="1"/>
  <c r="BX65" i="1"/>
  <c r="BQ30" i="1"/>
  <c r="BK29" i="1"/>
  <c r="BK20" i="1" s="1"/>
  <c r="BT38" i="1"/>
  <c r="BT37" i="1" s="1"/>
  <c r="BT39" i="1" s="1"/>
  <c r="BT29" i="1" s="1"/>
  <c r="BP66" i="1"/>
  <c r="BW66" i="1" s="1"/>
  <c r="BJ20" i="1"/>
  <c r="BT20" i="1" l="1"/>
  <c r="BT15" i="1" s="1"/>
  <c r="BT13" i="1" s="1"/>
  <c r="BQ29" i="1"/>
  <c r="BX30" i="1"/>
  <c r="BP37" i="1"/>
  <c r="BP65" i="1"/>
  <c r="BP64" i="1" l="1"/>
  <c r="BW64" i="1" s="1"/>
  <c r="BW65" i="1"/>
  <c r="BQ20" i="1"/>
  <c r="BX20" i="1" s="1"/>
  <c r="BX15" i="1" s="1"/>
  <c r="BX29" i="1"/>
  <c r="BP30" i="1"/>
  <c r="BX14" i="1" l="1"/>
  <c r="BW14" i="1" s="1"/>
  <c r="BX13" i="1"/>
  <c r="BP29" i="1"/>
  <c r="BW29" i="1" s="1"/>
  <c r="BW30" i="1"/>
  <c r="BQ15" i="1"/>
  <c r="BP20" i="1"/>
  <c r="BQ14" i="1" l="1"/>
  <c r="BP14" i="1" s="1"/>
  <c r="BQ13" i="1"/>
  <c r="BP15" i="1"/>
  <c r="BW20" i="1"/>
  <c r="BW15" i="1" s="1"/>
  <c r="BW13" i="1" s="1"/>
  <c r="BP13" i="1"/>
  <c r="AD13" i="1"/>
  <c r="X30" i="1"/>
  <c r="AE13" i="1"/>
  <c r="AW13" i="1"/>
  <c r="BA13" i="1"/>
  <c r="P30" i="1"/>
  <c r="AT13" i="1"/>
  <c r="AD15" i="1"/>
  <c r="Q30" i="1"/>
  <c r="AX13" i="1"/>
  <c r="AB39" i="1"/>
  <c r="Y30" i="1"/>
  <c r="AB40" i="1"/>
  <c r="M30" i="1"/>
  <c r="AW15" i="1"/>
  <c r="AE43" i="1"/>
  <c r="J30" i="1"/>
  <c r="AC40" i="1"/>
  <c r="AC39" i="1"/>
  <c r="AE40" i="1"/>
  <c r="AE39" i="1"/>
  <c r="AE44" i="1"/>
  <c r="AV13" i="1"/>
  <c r="K30" i="1"/>
  <c r="N30" i="1"/>
  <c r="AT15" i="1"/>
  <c r="L30" i="1"/>
  <c r="AD40" i="1"/>
  <c r="AD39" i="1"/>
  <c r="AX20" i="1"/>
  <c r="AX15" i="1"/>
  <c r="AU20" i="1"/>
  <c r="AU15" i="1"/>
  <c r="AU13" i="1"/>
  <c r="AZ15" i="1"/>
  <c r="AZ13" i="1"/>
  <c r="AZ40" i="1"/>
  <c r="AZ39" i="1"/>
  <c r="AZ29" i="1"/>
  <c r="AZ20" i="1"/>
  <c r="O30" i="1"/>
  <c r="AV20" i="1"/>
  <c r="AV15" i="1"/>
  <c r="BA29" i="1"/>
  <c r="BA20" i="1"/>
  <c r="BA15" i="1"/>
  <c r="AB31" i="1"/>
  <c r="AB30" i="1"/>
  <c r="AB29" i="1"/>
  <c r="AB20" i="1"/>
  <c r="AB15" i="1"/>
  <c r="AB13" i="1"/>
  <c r="AY20" i="1"/>
  <c r="AY15" i="1"/>
  <c r="AY13" i="1"/>
  <c r="AC31" i="1"/>
  <c r="AC30" i="1"/>
  <c r="AC29" i="1"/>
  <c r="AC20" i="1"/>
  <c r="AC15" i="1"/>
  <c r="AC13" i="1"/>
  <c r="AE29" i="1"/>
  <c r="AE20" i="1"/>
  <c r="AE15" i="1"/>
  <c r="AD31" i="1"/>
  <c r="AD30" i="1"/>
  <c r="AD29" i="1"/>
  <c r="AD20" i="1"/>
  <c r="BA40" i="1"/>
  <c r="BA39" i="1"/>
  <c r="AT29" i="1"/>
  <c r="AT20" i="1"/>
  <c r="AT40" i="1"/>
  <c r="AT39" i="1"/>
  <c r="AU40" i="1"/>
  <c r="AU39" i="1"/>
  <c r="AU29" i="1"/>
  <c r="AX40" i="1"/>
  <c r="AX39" i="1"/>
  <c r="AX29" i="1"/>
  <c r="AY29" i="1"/>
  <c r="AY39" i="1"/>
  <c r="AY40" i="1"/>
  <c r="AV40" i="1"/>
  <c r="AV39" i="1"/>
  <c r="AV29" i="1"/>
  <c r="AW40" i="1"/>
  <c r="AW39" i="1"/>
  <c r="AW29" i="1"/>
  <c r="AW20" i="1"/>
  <c r="AE31" i="1"/>
  <c r="AE30" i="1"/>
</calcChain>
</file>

<file path=xl/sharedStrings.xml><?xml version="1.0" encoding="utf-8"?>
<sst xmlns="http://schemas.openxmlformats.org/spreadsheetml/2006/main" count="258" uniqueCount="162">
  <si>
    <t>Số TT</t>
  </si>
  <si>
    <t>Danh mục dự án</t>
  </si>
  <si>
    <t>Địa điểm xây dựng</t>
  </si>
  <si>
    <t>Năng lực thiết kế</t>
  </si>
  <si>
    <t>Thời gian khởi công hoàn thành</t>
  </si>
  <si>
    <t>Năm 2012</t>
  </si>
  <si>
    <t>Q§ ®Çu t­ dù ¸n ®iÒu chØnh lÇn cuèi</t>
  </si>
  <si>
    <t>Q§ phª duyÖt TDT</t>
  </si>
  <si>
    <t>Vốn đã thanh toán từ khởi công đến hết kế hoạch năm 2013</t>
  </si>
  <si>
    <t>Kế hoạch năm 2014</t>
  </si>
  <si>
    <t>Kế hoạch trung hạn đã giao đến hết năm 2017</t>
  </si>
  <si>
    <t>Thực hiện năm 2016</t>
  </si>
  <si>
    <t>Năm 2017</t>
  </si>
  <si>
    <t>Tổng mức đầu tư</t>
  </si>
  <si>
    <t>Kế hoạch</t>
  </si>
  <si>
    <t>Thực hiện từ 1/1/2012 đến 30/9/2012</t>
  </si>
  <si>
    <t>Giải ngân từ 1/1/2012 đến 30/9/2012</t>
  </si>
  <si>
    <t>Ước thực hiện từ 1/1/2012 đến 31/12/2012</t>
  </si>
  <si>
    <t>Tổng số</t>
  </si>
  <si>
    <t>Trong đó NSNN</t>
  </si>
  <si>
    <t>Kế hoạch năm 2017 được giao</t>
  </si>
  <si>
    <t>Số vốn kéo dài các năm trước sang năm 2017</t>
  </si>
  <si>
    <t>Ước thực hiện năm 2017</t>
  </si>
  <si>
    <t xml:space="preserve">Tổng số </t>
  </si>
  <si>
    <t>Trong đó: NSNN</t>
  </si>
  <si>
    <t>Tổng số (tất cả các nguồn vốn)</t>
  </si>
  <si>
    <t>Trong đó:NSNN</t>
  </si>
  <si>
    <t>Sè, ngµy</t>
  </si>
  <si>
    <t>Tæng møc V§T (phÇn vèn NSNN)</t>
  </si>
  <si>
    <t>Tæng møc</t>
  </si>
  <si>
    <t>Trong đó: thu hồi vốn ứng trước</t>
  </si>
  <si>
    <t xml:space="preserve">Trong đó: cấp bằng lệnh chi tiền </t>
  </si>
  <si>
    <t>Thu hồi các khoản ứng trước</t>
  </si>
  <si>
    <t>Thanh toán nợ XDCB</t>
  </si>
  <si>
    <t>A</t>
  </si>
  <si>
    <t>I</t>
  </si>
  <si>
    <t>Xã hội</t>
  </si>
  <si>
    <t>Thực hiện dự án</t>
  </si>
  <si>
    <t>Bình Định</t>
  </si>
  <si>
    <t>80 giường</t>
  </si>
  <si>
    <t>Dự án nhóm B</t>
  </si>
  <si>
    <t>Hà Nội</t>
  </si>
  <si>
    <t>100 giường</t>
  </si>
  <si>
    <t>Trung tâm điều dưỡng người có công tỉnh Bình Định</t>
  </si>
  <si>
    <t>Trung tâm điều dưỡng người có công tình Vĩnh Long</t>
  </si>
  <si>
    <t>Vĩnh Long</t>
  </si>
  <si>
    <t>Trung tâm điều dưỡng người có công tỉnh Sơn La</t>
  </si>
  <si>
    <t>Sơn La</t>
  </si>
  <si>
    <t>Trung tâm điều dưỡng thương binh Lạng Giang</t>
  </si>
  <si>
    <t>Bắc Giang</t>
  </si>
  <si>
    <t>Trung tâm phục hồi sức khỏe người có công Sầm Sơn</t>
  </si>
  <si>
    <t>Thanh Hóa</t>
  </si>
  <si>
    <t>Tp. HCM</t>
  </si>
  <si>
    <t>120 giường bệnh</t>
  </si>
  <si>
    <t>III</t>
  </si>
  <si>
    <t>Quảng Ngãi</t>
  </si>
  <si>
    <t>IV</t>
  </si>
  <si>
    <t>Tăng cường năng lực công nghệ thông tin Bộ Lao động - Thương binh và Xã hội</t>
  </si>
  <si>
    <t>Giải ngân từ 01/01/2017 đến 30/9/2017</t>
  </si>
  <si>
    <t>1672/QĐ-LĐTBXH ngày 24/10/2017</t>
  </si>
  <si>
    <t>1696/QĐ-LĐTBXH ngày 25/10/2017</t>
  </si>
  <si>
    <t>1723/QĐ-LĐTBXH ngày 31/10/2017</t>
  </si>
  <si>
    <t xml:space="preserve">Dự án hoàn thành </t>
  </si>
  <si>
    <t>Dự án chuyển tiếp</t>
  </si>
  <si>
    <t xml:space="preserve">Dự án khởi công mới </t>
  </si>
  <si>
    <t>60 phòng ở cho thương binh</t>
  </si>
  <si>
    <t>126 giường</t>
  </si>
  <si>
    <t>VI</t>
  </si>
  <si>
    <t>Cải tạo, nâng cấp trụ sở 35 Trần Phú</t>
  </si>
  <si>
    <t>Kế hoạch được giao</t>
  </si>
  <si>
    <t>Lũy kế vốn đã giải ngân từ khởi công đến hết năm 2018</t>
  </si>
  <si>
    <t>Trong đó</t>
  </si>
  <si>
    <t>Trung tâm điều dưỡng người có công Sa Pa (giai đoạn 2)</t>
  </si>
  <si>
    <t>2019-2022</t>
  </si>
  <si>
    <t>Lào Cai</t>
  </si>
  <si>
    <t>Trung tâm điều dưỡng người có công tỉnh Thanh Hóa</t>
  </si>
  <si>
    <t>2019-2023</t>
  </si>
  <si>
    <t>Dự án hoàn thành</t>
  </si>
  <si>
    <t xml:space="preserve">Trụ sở liên cơ quan Bộ Lao động - Thương binh và Xã hội </t>
  </si>
  <si>
    <t>Quyết định đầu tư dự án</t>
  </si>
  <si>
    <t>Số, ngày, tháng, năm ban hành</t>
  </si>
  <si>
    <t>1030/QĐ-LĐTBXH ngày 08/8/2018</t>
  </si>
  <si>
    <t>1512/QĐ-LĐTBXH ngày 31/10/2018</t>
  </si>
  <si>
    <t>Tp.HCM</t>
  </si>
  <si>
    <t>1503/QĐ-LĐTBXH ngày 30/10/2018</t>
  </si>
  <si>
    <t>1427/QĐ-LĐTBXH ngày 16/10/2018</t>
  </si>
  <si>
    <t>553/QĐ-LĐTBXH ngày 11/5/2018</t>
  </si>
  <si>
    <t>308QĐ-LĐTBXH ngày 22/3/2018</t>
  </si>
  <si>
    <t>640QĐ-LĐTBXH ngày 29/5/2018</t>
  </si>
  <si>
    <t>Số vốn kéo dài các năm trước sang năm 2019</t>
  </si>
  <si>
    <t>Giải ngân từ 01/01/2019 đến 30/6/2019</t>
  </si>
  <si>
    <t>Ước thực hiện năm 2019</t>
  </si>
  <si>
    <t>Năm 2019</t>
  </si>
  <si>
    <t>Lũy kế vốn đã giải ngân từ khởi công đến hết năm 2019</t>
  </si>
  <si>
    <t>Nhiệm vụ lập Quy hoạch</t>
  </si>
  <si>
    <t>Quy hoạch hệ thống cơ sở xã hội nuôi dưỡng, điều dưỡng người có công với cách mạng</t>
  </si>
  <si>
    <t>Quy hoạch mạng lưới cơ sở trợ giúp xã hội</t>
  </si>
  <si>
    <t>Quy hoạch mạng lưới cơ sở giáo dục nghề nghiệp</t>
  </si>
  <si>
    <t>2018-2021</t>
  </si>
  <si>
    <t>2020-2021</t>
  </si>
  <si>
    <t>2020-2023</t>
  </si>
  <si>
    <t>1623/QĐ-LĐTBXH ngày 31/10/2019</t>
  </si>
  <si>
    <t>1621/QĐ-LĐTBXH ngày 30/10/2019</t>
  </si>
  <si>
    <t>Mua sắm trang thiết bị y tế cho Bệnh viện Chỉnh hình và Phục hồi chức năng Tp Hồ Chí Minh</t>
  </si>
  <si>
    <t>Kế hoạch vốn trung hạn đã giao đến hết năm 2019 (bỏ)</t>
  </si>
  <si>
    <t xml:space="preserve">Kế hoạch vốn đầu tư công trung hạn giai đoạn 2016-2020 đã giao </t>
  </si>
  <si>
    <t>Kế hoạch năm 2020</t>
  </si>
  <si>
    <t>Vốn đầu tư theo ngành, lĩnh vực</t>
  </si>
  <si>
    <t>TỔNG CỘNG</t>
  </si>
  <si>
    <t>Xây dựng Chính phủ điện tử và ứng dụng khoa học công nghệ mới vào quản lý điều hành và cung ứng dịch vụ công lĩnh vực lao động, xã hội, người có công</t>
  </si>
  <si>
    <t>Số vốn kéo dài các năm trước sang năm 2020</t>
  </si>
  <si>
    <t>Ước thực hiện năm 2020</t>
  </si>
  <si>
    <t>Dự kiến kế hoạch năm 2021</t>
  </si>
  <si>
    <t xml:space="preserve">                                       Đơn vị: triệu đồng</t>
  </si>
  <si>
    <t>Kế hoạch vốn đầu tư trung hạn 2016-2020 đã giao</t>
  </si>
  <si>
    <t>Giải ngân từ 01/01/2020 đến 30/6/2020</t>
  </si>
  <si>
    <t>Chuẩn bị đầu tư</t>
  </si>
  <si>
    <t>Trung tâm điều dưỡng người có công tỉnh Long An</t>
  </si>
  <si>
    <t>Long An</t>
  </si>
  <si>
    <t>Trung tâm điều dưỡng người có công tỉnh An Giang</t>
  </si>
  <si>
    <t>An Giang</t>
  </si>
  <si>
    <t>Trung tâm điều dưỡng người có công tỉnh Bạc Liêu</t>
  </si>
  <si>
    <t>Bạc Liêu</t>
  </si>
  <si>
    <t>Trung tâm điều dưỡng người có công tỉnh Đồng Tháp</t>
  </si>
  <si>
    <t>Đồng Tháp</t>
  </si>
  <si>
    <t>II</t>
  </si>
  <si>
    <t>Trường Đại học Lao động xã hội (Cơ sở 2 Tp. Hồ Chí Minh)</t>
  </si>
  <si>
    <t>2021-2024</t>
  </si>
  <si>
    <t>Dự án nhóm  C</t>
  </si>
  <si>
    <t>xem lại lấy theo TMĐt hay TDT</t>
  </si>
  <si>
    <t>Giải ngân từ 1/1/2020 đến 31/7/2020</t>
  </si>
  <si>
    <t>Trong đó NSTW</t>
  </si>
  <si>
    <t>2019-2021</t>
  </si>
  <si>
    <t>Vốn trong nước</t>
  </si>
  <si>
    <t xml:space="preserve">Trung tâm điều dưỡng người có công tỉnh Quảng Ngãi  - giai đoạn 2 </t>
  </si>
  <si>
    <t>Trung tâm điều dưỡng người có công và phục hồi chức năng thành phồ Hồ Chí Minh</t>
  </si>
  <si>
    <t>1567/QĐ-LĐTBXH ngày 28/10/2015</t>
  </si>
  <si>
    <t>Trung tâm điều dưỡng người có công tỉnh Nghệ An - giai đoạn 2</t>
  </si>
  <si>
    <t>Nghệ An</t>
  </si>
  <si>
    <t>Trung tâm điều dưỡng người có công tỉnh Tuyên Quang</t>
  </si>
  <si>
    <t>Tuyên Quang</t>
  </si>
  <si>
    <t>Cải tạo, nâng cấp Trường Đại học Lao động Xã hội</t>
  </si>
  <si>
    <t>Cải tạo, nâng cấp Trường Đại học SPKT Nam Định</t>
  </si>
  <si>
    <t>Nam Định</t>
  </si>
  <si>
    <t>Khu Giáo dục thể chất, quốc phòng an ninh thuộc Trường Đại học Sư phạm kỹ thuật Vĩnh Long</t>
  </si>
  <si>
    <t xml:space="preserve">Trung tâm phục hồi chức năng và trợ giúp trẻ khuyết tật </t>
  </si>
  <si>
    <t>Trung tâm điều dưỡng phục hồi chức năng tâm thần Việt Trì</t>
  </si>
  <si>
    <t>Phú Thọ</t>
  </si>
  <si>
    <t>Đơn vị: triệu đồng</t>
  </si>
  <si>
    <t>Lũy kế giải ngân từ khởi công đến hết kế hoạch năm 2020</t>
  </si>
  <si>
    <t>Dự kiến KH đầu tư công trung hạn 2021-2025</t>
  </si>
  <si>
    <t>1604/QĐ-LĐTBXH ngày 29/12/2020</t>
  </si>
  <si>
    <t>1603/QĐ-LĐTBXH ngày 29/12/2020</t>
  </si>
  <si>
    <t>Giáo dục, đào tạo và giáo dục nghề nghiệp</t>
  </si>
  <si>
    <t>Y tế, dân số và gia đình</t>
  </si>
  <si>
    <t>Hoạt động của các cơ quan quản lý nhà nước, đơn vị sự nghiệp công lập, tổ chức chính trị và các tổ chức chính trị - xã hội</t>
  </si>
  <si>
    <t>Các hoạt động kinh tế</t>
  </si>
  <si>
    <t>Kế hoạch năm 2021 được giao</t>
  </si>
  <si>
    <t>Kế hoạch năm 2021 đã phân bổ</t>
  </si>
  <si>
    <t>(Kèm theo Quyết định số         /QĐ-LĐTBXH ngày     tháng     năm 2021                                                          của Bộ Lao động - Thương binh và Xã hội)</t>
  </si>
  <si>
    <t>Phụ lục số 01</t>
  </si>
  <si>
    <t>CÔNG KHAI KẾ HOẠCH VỐN ĐẦU TƯ NGUỒN NGÂN SÁCH NHÀ NƯỚC                         NĂM 2021 VỐN TRONG NƯỚC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</si>
</sst>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7" x14ac:knownFonts="1">
    <font>
      <sz val="11"/>
      <color theme="1"/>
      <name val="Calibri"/>
      <family val="2"/>
      <scheme val="minor"/>
    </font>
    <font>
      <sz val="11"/>
      <color theme="1"/>
      <name val="Calibri"/>
      <family val="2"/>
      <scheme val="minor"/>
    </font>
    <font>
      <b/>
      <sz val="14"/>
      <color theme="1"/>
      <name val="Times New Roman"/>
      <family val="1"/>
    </font>
    <font>
      <sz val="10"/>
      <color theme="1"/>
      <name val="Times New Roman"/>
      <family val="1"/>
    </font>
    <font>
      <sz val="8"/>
      <color theme="1"/>
      <name val="Times New Roman"/>
      <family val="1"/>
    </font>
    <font>
      <sz val="10"/>
      <color theme="1"/>
      <name val="Arial"/>
      <family val="2"/>
    </font>
    <font>
      <b/>
      <sz val="10"/>
      <color theme="1"/>
      <name val="Times New Roman"/>
      <family val="1"/>
    </font>
    <font>
      <b/>
      <u val="singleAccounting"/>
      <sz val="10"/>
      <color theme="1"/>
      <name val="Times New Roman"/>
      <family val="1"/>
    </font>
    <font>
      <b/>
      <u/>
      <sz val="10"/>
      <color theme="1"/>
      <name val="Times New Roman"/>
      <family val="1"/>
    </font>
    <font>
      <b/>
      <i/>
      <sz val="10"/>
      <color theme="1"/>
      <name val="Times New Roman"/>
      <family val="1"/>
    </font>
    <font>
      <i/>
      <sz val="10"/>
      <color theme="1"/>
      <name val="Times New Roman"/>
      <family val="1"/>
    </font>
    <font>
      <sz val="9"/>
      <color theme="1"/>
      <name val="Times New Roman"/>
      <family val="1"/>
    </font>
    <font>
      <i/>
      <sz val="11"/>
      <color theme="1"/>
      <name val="Times New Roman"/>
      <family val="1"/>
    </font>
    <font>
      <u/>
      <sz val="10"/>
      <color theme="1"/>
      <name val="Times New Roman"/>
      <family val="1"/>
    </font>
    <font>
      <b/>
      <sz val="13"/>
      <color theme="1"/>
      <name val="Times New Roman"/>
      <family val="1"/>
    </font>
    <font>
      <b/>
      <sz val="9"/>
      <color theme="1"/>
      <name val="Times New Roman"/>
      <family val="1"/>
    </font>
    <font>
      <b/>
      <i/>
      <sz val="9"/>
      <color theme="1"/>
      <name val="Times New Roman"/>
      <family val="1"/>
    </font>
    <font>
      <i/>
      <sz val="9"/>
      <color theme="1"/>
      <name val="Times New Roman"/>
      <family val="1"/>
    </font>
    <font>
      <b/>
      <sz val="8"/>
      <color theme="1"/>
      <name val="Times New Roman"/>
      <family val="1"/>
    </font>
    <font>
      <i/>
      <sz val="10"/>
      <color theme="1"/>
      <name val="Arial"/>
      <family val="2"/>
    </font>
    <font>
      <b/>
      <sz val="10"/>
      <color theme="1"/>
      <name val="Arial"/>
      <family val="2"/>
    </font>
    <font>
      <b/>
      <u/>
      <sz val="9"/>
      <color theme="1"/>
      <name val="Times New Roman"/>
      <family val="1"/>
    </font>
    <font>
      <b/>
      <u/>
      <sz val="8"/>
      <color theme="1"/>
      <name val="Times New Roman"/>
      <family val="1"/>
    </font>
    <font>
      <b/>
      <u/>
      <sz val="10"/>
      <color theme="1"/>
      <name val="Arial"/>
      <family val="2"/>
    </font>
    <font>
      <b/>
      <i/>
      <sz val="8"/>
      <color theme="1"/>
      <name val="Times New Roman"/>
      <family val="1"/>
    </font>
    <font>
      <b/>
      <i/>
      <sz val="10"/>
      <color theme="1"/>
      <name val="Arial"/>
      <family val="2"/>
    </font>
    <font>
      <i/>
      <sz val="8"/>
      <color theme="1"/>
      <name val="Times New Roman"/>
      <family val="1"/>
    </font>
    <font>
      <b/>
      <i/>
      <u/>
      <sz val="10"/>
      <color theme="1"/>
      <name val="Arial"/>
      <family val="2"/>
    </font>
    <font>
      <i/>
      <sz val="14"/>
      <color theme="1"/>
      <name val="Times New Roman"/>
      <family val="1"/>
    </font>
    <font>
      <sz val="10"/>
      <color rgb="FFFF0000"/>
      <name val="Times New Roman"/>
      <family val="1"/>
    </font>
    <font>
      <sz val="14"/>
      <color theme="1"/>
      <name val="Times New Roman"/>
      <family val="1"/>
    </font>
    <font>
      <b/>
      <i/>
      <u val="singleAccounting"/>
      <sz val="10"/>
      <color theme="1"/>
      <name val="Times New Roman"/>
      <family val="1"/>
    </font>
    <font>
      <b/>
      <i/>
      <sz val="10"/>
      <color rgb="FFFF0000"/>
      <name val="Times New Roman"/>
      <family val="1"/>
    </font>
    <font>
      <sz val="9"/>
      <color rgb="FFFF0000"/>
      <name val="Times New Roman"/>
      <family val="1"/>
    </font>
    <font>
      <sz val="8"/>
      <color rgb="FFFF0000"/>
      <name val="Times New Roman"/>
      <family val="1"/>
    </font>
    <font>
      <sz val="10"/>
      <name val="Arial"/>
      <family val="2"/>
    </font>
    <font>
      <sz val="14"/>
      <name val="Times New Roman"/>
      <family val="1"/>
    </font>
    <font>
      <i/>
      <sz val="14"/>
      <name val="Times New Roman"/>
      <family val="1"/>
    </font>
    <font>
      <i/>
      <sz val="11"/>
      <name val="Times New Roman"/>
      <family val="1"/>
    </font>
    <font>
      <b/>
      <sz val="10"/>
      <name val="Times New Roman"/>
      <family val="1"/>
    </font>
    <font>
      <u val="singleAccounting"/>
      <sz val="10"/>
      <name val="Times New Roman"/>
      <family val="1"/>
    </font>
    <font>
      <i/>
      <u val="singleAccounting"/>
      <sz val="10"/>
      <name val="Times New Roman"/>
      <family val="1"/>
    </font>
    <font>
      <sz val="10"/>
      <name val="Times New Roman"/>
      <family val="1"/>
    </font>
    <font>
      <u/>
      <sz val="10"/>
      <name val="Times New Roman"/>
      <family val="1"/>
    </font>
    <font>
      <i/>
      <sz val="10"/>
      <name val="Times New Roman"/>
      <family val="1"/>
    </font>
    <font>
      <b/>
      <u/>
      <sz val="10"/>
      <name val="Times New Roman"/>
      <family val="1"/>
    </font>
    <font>
      <b/>
      <sz val="16"/>
      <color theme="1"/>
      <name val="Times New Roman"/>
      <family val="1"/>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87">
    <xf numFmtId="0" fontId="0" fillId="0" borderId="0" xfId="0"/>
    <xf numFmtId="0" fontId="3" fillId="2" borderId="3" xfId="0" applyFont="1" applyFill="1" applyBorder="1" applyAlignment="1">
      <alignment horizontal="center" vertical="center"/>
    </xf>
    <xf numFmtId="0" fontId="3" fillId="2" borderId="4" xfId="0" applyFont="1" applyFill="1" applyBorder="1" applyAlignment="1">
      <alignment horizontal="left" vertical="center" wrapText="1"/>
    </xf>
    <xf numFmtId="41" fontId="3" fillId="2" borderId="4" xfId="0" applyNumberFormat="1" applyFont="1" applyFill="1" applyBorder="1" applyAlignment="1">
      <alignment horizontal="center" vertical="center" wrapText="1"/>
    </xf>
    <xf numFmtId="41" fontId="4" fillId="2" borderId="4" xfId="0" applyNumberFormat="1" applyFont="1" applyFill="1" applyBorder="1" applyAlignment="1">
      <alignment horizontal="center" vertical="center" wrapText="1"/>
    </xf>
    <xf numFmtId="0" fontId="3" fillId="2" borderId="4" xfId="0" applyFont="1" applyFill="1" applyBorder="1" applyAlignment="1">
      <alignment vertical="center" wrapText="1"/>
    </xf>
    <xf numFmtId="164" fontId="3" fillId="2" borderId="4" xfId="1" applyNumberFormat="1" applyFont="1" applyFill="1" applyBorder="1" applyAlignment="1">
      <alignment horizontal="center" vertical="center" wrapText="1"/>
    </xf>
    <xf numFmtId="41" fontId="7" fillId="2" borderId="4" xfId="0" applyNumberFormat="1" applyFont="1" applyFill="1" applyBorder="1" applyAlignment="1">
      <alignment horizontal="center" vertical="center" wrapText="1"/>
    </xf>
    <xf numFmtId="41" fontId="10" fillId="2" borderId="4" xfId="0" applyNumberFormat="1" applyFont="1" applyFill="1" applyBorder="1" applyAlignment="1">
      <alignment horizontal="center" vertical="center" wrapText="1"/>
    </xf>
    <xf numFmtId="0" fontId="10" fillId="2" borderId="4" xfId="0" applyFont="1" applyFill="1" applyBorder="1" applyAlignment="1">
      <alignment wrapText="1"/>
    </xf>
    <xf numFmtId="0" fontId="9" fillId="2" borderId="4" xfId="0" applyFont="1" applyFill="1" applyBorder="1" applyAlignment="1">
      <alignment wrapText="1"/>
    </xf>
    <xf numFmtId="164" fontId="10" fillId="2" borderId="4" xfId="1" applyNumberFormat="1" applyFont="1" applyFill="1" applyBorder="1" applyAlignment="1">
      <alignment wrapText="1"/>
    </xf>
    <xf numFmtId="0" fontId="3" fillId="2" borderId="6" xfId="0" applyFont="1" applyFill="1" applyBorder="1" applyAlignment="1">
      <alignment vertical="center" wrapText="1"/>
    </xf>
    <xf numFmtId="0" fontId="0" fillId="2" borderId="0" xfId="0" applyFont="1" applyFill="1" applyAlignment="1">
      <alignment wrapText="1"/>
    </xf>
    <xf numFmtId="0" fontId="2" fillId="2" borderId="0" xfId="0" applyFont="1" applyFill="1" applyAlignment="1">
      <alignment horizontal="center" vertical="center"/>
    </xf>
    <xf numFmtId="41" fontId="11" fillId="2" borderId="4" xfId="0" applyNumberFormat="1" applyFont="1" applyFill="1" applyBorder="1" applyAlignment="1">
      <alignment horizontal="center" vertical="center" wrapText="1"/>
    </xf>
    <xf numFmtId="0" fontId="3" fillId="2" borderId="0" xfId="0" applyFont="1" applyFill="1" applyBorder="1" applyAlignment="1">
      <alignment wrapText="1"/>
    </xf>
    <xf numFmtId="0" fontId="3" fillId="2" borderId="0" xfId="0" applyFont="1" applyFill="1" applyBorder="1" applyAlignment="1">
      <alignment horizontal="center" wrapText="1"/>
    </xf>
    <xf numFmtId="41" fontId="16" fillId="2" borderId="4" xfId="0" applyNumberFormat="1" applyFont="1" applyFill="1" applyBorder="1" applyAlignment="1">
      <alignment horizontal="center" vertical="center" wrapText="1"/>
    </xf>
    <xf numFmtId="41" fontId="18" fillId="2" borderId="4" xfId="0" applyNumberFormat="1" applyFont="1" applyFill="1" applyBorder="1" applyAlignment="1">
      <alignment horizontal="center" vertical="center" wrapText="1"/>
    </xf>
    <xf numFmtId="0" fontId="19" fillId="2" borderId="0" xfId="0" applyFont="1" applyFill="1" applyBorder="1" applyAlignment="1">
      <alignment wrapText="1"/>
    </xf>
    <xf numFmtId="0" fontId="19" fillId="2" borderId="0" xfId="0" applyFont="1" applyFill="1" applyAlignment="1">
      <alignment wrapText="1"/>
    </xf>
    <xf numFmtId="0" fontId="6" fillId="2" borderId="3" xfId="0" applyFont="1" applyFill="1" applyBorder="1" applyAlignment="1">
      <alignment horizontal="center" vertical="center"/>
    </xf>
    <xf numFmtId="0" fontId="20" fillId="2" borderId="0" xfId="0" applyFont="1" applyFill="1" applyAlignment="1">
      <alignment wrapText="1"/>
    </xf>
    <xf numFmtId="0" fontId="3" fillId="2" borderId="3" xfId="0" applyFont="1" applyFill="1" applyBorder="1" applyAlignment="1">
      <alignment horizontal="center"/>
    </xf>
    <xf numFmtId="0" fontId="10" fillId="2" borderId="3" xfId="0" applyFont="1" applyFill="1" applyBorder="1" applyAlignment="1">
      <alignment horizontal="center"/>
    </xf>
    <xf numFmtId="0" fontId="9" fillId="2" borderId="4" xfId="0" applyFont="1" applyFill="1" applyBorder="1" applyAlignment="1">
      <alignment horizontal="center" vertical="center" wrapText="1"/>
    </xf>
    <xf numFmtId="41" fontId="24" fillId="2" borderId="4" xfId="0" applyNumberFormat="1" applyFont="1" applyFill="1" applyBorder="1" applyAlignment="1">
      <alignment horizontal="center" vertical="center" wrapText="1"/>
    </xf>
    <xf numFmtId="0" fontId="25" fillId="2" borderId="0" xfId="0" applyFont="1" applyFill="1" applyAlignment="1">
      <alignment wrapText="1"/>
    </xf>
    <xf numFmtId="0" fontId="9"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41" fontId="26" fillId="2" borderId="4" xfId="0" applyNumberFormat="1" applyFont="1" applyFill="1" applyBorder="1" applyAlignment="1">
      <alignment horizontal="center" vertical="center" wrapText="1"/>
    </xf>
    <xf numFmtId="41" fontId="5" fillId="2" borderId="0" xfId="0" applyNumberFormat="1" applyFont="1" applyFill="1" applyAlignment="1">
      <alignment wrapText="1"/>
    </xf>
    <xf numFmtId="0" fontId="9"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wrapText="1"/>
    </xf>
    <xf numFmtId="0" fontId="3" fillId="2" borderId="4" xfId="0" applyFont="1" applyFill="1" applyBorder="1" applyAlignment="1">
      <alignment horizontal="center" vertical="center" wrapText="1"/>
    </xf>
    <xf numFmtId="0" fontId="9" fillId="2" borderId="3" xfId="0" applyFont="1" applyFill="1" applyBorder="1" applyAlignment="1">
      <alignment horizontal="center"/>
    </xf>
    <xf numFmtId="0" fontId="10" fillId="2" borderId="3" xfId="0" applyFont="1" applyFill="1" applyBorder="1" applyAlignment="1">
      <alignment wrapText="1"/>
    </xf>
    <xf numFmtId="0" fontId="9" fillId="2" borderId="3" xfId="0" applyFont="1" applyFill="1" applyBorder="1" applyAlignment="1">
      <alignment wrapText="1"/>
    </xf>
    <xf numFmtId="0" fontId="9" fillId="2" borderId="4" xfId="0" applyFont="1" applyFill="1" applyBorder="1" applyAlignment="1">
      <alignment horizontal="center" wrapText="1"/>
    </xf>
    <xf numFmtId="164" fontId="9" fillId="2" borderId="4" xfId="1" applyNumberFormat="1" applyFont="1" applyFill="1" applyBorder="1" applyAlignment="1">
      <alignment wrapText="1"/>
    </xf>
    <xf numFmtId="164" fontId="25" fillId="2" borderId="0" xfId="1" applyNumberFormat="1" applyFont="1" applyFill="1" applyAlignment="1">
      <alignment wrapText="1"/>
    </xf>
    <xf numFmtId="0" fontId="27" fillId="2" borderId="0" xfId="0" applyFont="1" applyFill="1" applyAlignment="1">
      <alignment wrapText="1"/>
    </xf>
    <xf numFmtId="0" fontId="5" fillId="2" borderId="0" xfId="0" applyFont="1" applyFill="1" applyAlignment="1">
      <alignment horizontal="center" wrapText="1"/>
    </xf>
    <xf numFmtId="164" fontId="3" fillId="2" borderId="4" xfId="1" applyNumberFormat="1" applyFont="1" applyFill="1" applyBorder="1" applyAlignment="1">
      <alignment horizontal="left" vertical="center" wrapText="1"/>
    </xf>
    <xf numFmtId="164" fontId="9" fillId="2" borderId="4"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1" fontId="17" fillId="2" borderId="4" xfId="0" applyNumberFormat="1" applyFont="1" applyFill="1" applyBorder="1" applyAlignment="1">
      <alignment horizontal="center" vertical="center" wrapText="1"/>
    </xf>
    <xf numFmtId="0" fontId="17" fillId="2" borderId="4" xfId="0" applyFont="1" applyFill="1" applyBorder="1" applyAlignment="1">
      <alignment horizontal="center" wrapText="1"/>
    </xf>
    <xf numFmtId="0" fontId="16" fillId="2" borderId="4" xfId="0" applyFont="1" applyFill="1" applyBorder="1" applyAlignment="1">
      <alignment horizontal="center" wrapText="1"/>
    </xf>
    <xf numFmtId="0" fontId="11" fillId="2" borderId="4" xfId="0" applyFont="1" applyFill="1" applyBorder="1" applyAlignment="1">
      <alignment horizontal="center" vertical="center" wrapText="1"/>
    </xf>
    <xf numFmtId="164" fontId="10" fillId="2" borderId="4" xfId="1" applyNumberFormat="1" applyFont="1" applyFill="1" applyBorder="1" applyAlignment="1">
      <alignment vertical="center" wrapText="1"/>
    </xf>
    <xf numFmtId="164" fontId="9" fillId="2" borderId="4" xfId="1" applyNumberFormat="1" applyFont="1" applyFill="1" applyBorder="1" applyAlignment="1">
      <alignment vertical="center" wrapText="1"/>
    </xf>
    <xf numFmtId="0" fontId="8" fillId="2" borderId="3" xfId="0" applyFont="1" applyFill="1" applyBorder="1" applyAlignment="1">
      <alignment horizontal="center" vertical="center" wrapText="1"/>
    </xf>
    <xf numFmtId="41" fontId="8" fillId="2" borderId="4" xfId="0" applyNumberFormat="1" applyFont="1" applyFill="1" applyBorder="1" applyAlignment="1">
      <alignment horizontal="center" vertical="center" wrapText="1"/>
    </xf>
    <xf numFmtId="41" fontId="22" fillId="2" borderId="4" xfId="0" applyNumberFormat="1" applyFont="1" applyFill="1" applyBorder="1" applyAlignment="1">
      <alignment horizontal="center" vertical="center" wrapText="1"/>
    </xf>
    <xf numFmtId="41" fontId="21" fillId="2" borderId="4" xfId="0" applyNumberFormat="1" applyFont="1" applyFill="1" applyBorder="1" applyAlignment="1">
      <alignment horizontal="center" vertical="center" wrapText="1"/>
    </xf>
    <xf numFmtId="0" fontId="23" fillId="2" borderId="0" xfId="0" applyFont="1" applyFill="1" applyAlignment="1">
      <alignment wrapText="1"/>
    </xf>
    <xf numFmtId="0" fontId="3" fillId="2" borderId="0" xfId="0" applyFont="1" applyFill="1" applyBorder="1" applyAlignment="1">
      <alignment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xf>
    <xf numFmtId="0" fontId="5" fillId="2" borderId="0" xfId="0" applyFont="1" applyFill="1" applyAlignment="1">
      <alignment wrapText="1"/>
    </xf>
    <xf numFmtId="0" fontId="3"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41"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41" fontId="4" fillId="2" borderId="6" xfId="0" applyNumberFormat="1" applyFont="1" applyFill="1" applyBorder="1" applyAlignment="1">
      <alignment horizontal="center" vertical="center" wrapText="1"/>
    </xf>
    <xf numFmtId="41" fontId="15" fillId="2" borderId="4" xfId="0" applyNumberFormat="1" applyFont="1" applyFill="1" applyBorder="1" applyAlignment="1">
      <alignment horizontal="center" vertical="center" wrapText="1"/>
    </xf>
    <xf numFmtId="0" fontId="3" fillId="2" borderId="0" xfId="0" applyFont="1" applyFill="1" applyAlignment="1">
      <alignment wrapText="1"/>
    </xf>
    <xf numFmtId="41" fontId="13" fillId="2" borderId="4" xfId="0" applyNumberFormat="1" applyFont="1" applyFill="1" applyBorder="1" applyAlignment="1">
      <alignment horizontal="center" vertical="center" wrapText="1"/>
    </xf>
    <xf numFmtId="41" fontId="3" fillId="2" borderId="4" xfId="0" applyNumberFormat="1" applyFont="1" applyFill="1" applyBorder="1" applyAlignment="1">
      <alignment horizontal="right" vertical="center" wrapText="1"/>
    </xf>
    <xf numFmtId="164" fontId="10" fillId="2" borderId="4" xfId="1" applyNumberFormat="1" applyFont="1" applyFill="1" applyBorder="1" applyAlignment="1">
      <alignment horizontal="center" vertical="center" wrapText="1"/>
    </xf>
    <xf numFmtId="41" fontId="29" fillId="2" borderId="4" xfId="0" applyNumberFormat="1" applyFont="1" applyFill="1" applyBorder="1" applyAlignment="1">
      <alignment horizontal="center" vertical="center" wrapText="1"/>
    </xf>
    <xf numFmtId="164" fontId="0" fillId="0" borderId="0" xfId="1" applyNumberFormat="1" applyFont="1"/>
    <xf numFmtId="9" fontId="0" fillId="0" borderId="0" xfId="1" applyNumberFormat="1" applyFont="1"/>
    <xf numFmtId="0" fontId="30" fillId="2" borderId="0" xfId="0" applyFont="1" applyFill="1" applyAlignment="1">
      <alignment horizontal="center" vertical="center"/>
    </xf>
    <xf numFmtId="41" fontId="3" fillId="2" borderId="4" xfId="0" applyNumberFormat="1" applyFont="1" applyFill="1" applyBorder="1" applyAlignment="1">
      <alignment horizontal="center" vertical="center"/>
    </xf>
    <xf numFmtId="41" fontId="9" fillId="2" borderId="3" xfId="0" applyNumberFormat="1" applyFont="1" applyFill="1" applyBorder="1" applyAlignment="1">
      <alignment horizontal="center" vertical="center" wrapText="1"/>
    </xf>
    <xf numFmtId="41" fontId="31" fillId="2" borderId="4" xfId="0" applyNumberFormat="1" applyFont="1" applyFill="1" applyBorder="1" applyAlignment="1">
      <alignment horizontal="center" vertical="center" wrapText="1"/>
    </xf>
    <xf numFmtId="164" fontId="3" fillId="2" borderId="6" xfId="1" applyNumberFormat="1" applyFont="1" applyFill="1" applyBorder="1" applyAlignment="1">
      <alignment horizontal="right" vertical="center" wrapText="1"/>
    </xf>
    <xf numFmtId="0" fontId="3" fillId="2" borderId="6" xfId="0" applyFont="1" applyFill="1" applyBorder="1" applyAlignment="1">
      <alignment horizontal="right" vertical="center" wrapText="1"/>
    </xf>
    <xf numFmtId="41" fontId="3" fillId="2" borderId="6" xfId="0" applyNumberFormat="1" applyFont="1" applyFill="1" applyBorder="1" applyAlignment="1">
      <alignment horizontal="right" vertical="center" wrapText="1"/>
    </xf>
    <xf numFmtId="164" fontId="3" fillId="2" borderId="6" xfId="0" applyNumberFormat="1" applyFont="1" applyFill="1" applyBorder="1" applyAlignment="1">
      <alignment horizontal="right" vertical="center" wrapText="1"/>
    </xf>
    <xf numFmtId="164" fontId="12" fillId="2" borderId="0" xfId="1" applyNumberFormat="1" applyFont="1" applyFill="1" applyBorder="1" applyAlignment="1">
      <alignment horizontal="right" wrapText="1"/>
    </xf>
    <xf numFmtId="41" fontId="32" fillId="2" borderId="4" xfId="0" applyNumberFormat="1" applyFont="1" applyFill="1" applyBorder="1" applyAlignment="1">
      <alignment horizontal="center" vertical="center" wrapText="1"/>
    </xf>
    <xf numFmtId="0" fontId="29" fillId="2" borderId="3" xfId="0" applyFont="1" applyFill="1" applyBorder="1" applyAlignment="1">
      <alignment horizontal="center" vertical="center"/>
    </xf>
    <xf numFmtId="0" fontId="32" fillId="2" borderId="4" xfId="0" applyFont="1" applyFill="1" applyBorder="1" applyAlignment="1">
      <alignment horizontal="center" vertical="center" wrapText="1"/>
    </xf>
    <xf numFmtId="0" fontId="29" fillId="2" borderId="4" xfId="0" applyFont="1" applyFill="1" applyBorder="1" applyAlignment="1">
      <alignment horizontal="center" wrapText="1"/>
    </xf>
    <xf numFmtId="0" fontId="33" fillId="2" borderId="4" xfId="0" applyFont="1" applyFill="1" applyBorder="1" applyAlignment="1">
      <alignment horizontal="center" vertical="center" wrapText="1"/>
    </xf>
    <xf numFmtId="0" fontId="29" fillId="2" borderId="4" xfId="0" applyFont="1" applyFill="1" applyBorder="1" applyAlignment="1">
      <alignment horizontal="center" vertical="center" wrapText="1"/>
    </xf>
    <xf numFmtId="41" fontId="34" fillId="2" borderId="4" xfId="0" applyNumberFormat="1" applyFont="1" applyFill="1" applyBorder="1" applyAlignment="1">
      <alignment horizontal="center" vertical="center" wrapText="1"/>
    </xf>
    <xf numFmtId="0" fontId="29" fillId="2" borderId="4" xfId="0" applyFont="1" applyFill="1" applyBorder="1" applyAlignment="1">
      <alignment wrapText="1"/>
    </xf>
    <xf numFmtId="164" fontId="29" fillId="2" borderId="4" xfId="1" applyNumberFormat="1" applyFont="1" applyFill="1" applyBorder="1" applyAlignment="1">
      <alignment horizontal="center" vertical="center" wrapText="1"/>
    </xf>
    <xf numFmtId="0" fontId="29" fillId="2" borderId="0" xfId="0" applyFont="1" applyFill="1" applyAlignment="1">
      <alignment wrapText="1"/>
    </xf>
    <xf numFmtId="0" fontId="29" fillId="2" borderId="4" xfId="0" applyFont="1" applyFill="1" applyBorder="1" applyAlignment="1">
      <alignment vertical="center" wrapText="1"/>
    </xf>
    <xf numFmtId="0" fontId="12" fillId="2" borderId="7" xfId="0" applyFont="1" applyFill="1" applyBorder="1" applyAlignment="1"/>
    <xf numFmtId="0" fontId="35" fillId="2" borderId="0" xfId="0" applyFont="1" applyFill="1" applyAlignment="1">
      <alignment wrapText="1"/>
    </xf>
    <xf numFmtId="0" fontId="36" fillId="2" borderId="0" xfId="0" applyFont="1" applyFill="1" applyAlignment="1">
      <alignment horizontal="center" vertical="center"/>
    </xf>
    <xf numFmtId="0" fontId="37" fillId="2" borderId="0" xfId="0" applyFont="1" applyFill="1" applyAlignment="1">
      <alignment horizontal="center" vertical="center"/>
    </xf>
    <xf numFmtId="0" fontId="38" fillId="2" borderId="7" xfId="0" applyFont="1" applyFill="1" applyBorder="1" applyAlignment="1">
      <alignment horizontal="right"/>
    </xf>
    <xf numFmtId="41" fontId="40" fillId="2" borderId="4" xfId="0" applyNumberFormat="1" applyFont="1" applyFill="1" applyBorder="1" applyAlignment="1">
      <alignment horizontal="center" vertical="center" wrapText="1"/>
    </xf>
    <xf numFmtId="41" fontId="41" fillId="2" borderId="4" xfId="0" applyNumberFormat="1" applyFont="1" applyFill="1" applyBorder="1" applyAlignment="1">
      <alignment horizontal="center" vertical="center" wrapText="1"/>
    </xf>
    <xf numFmtId="41" fontId="39" fillId="2" borderId="4" xfId="0" applyNumberFormat="1" applyFont="1" applyFill="1" applyBorder="1" applyAlignment="1">
      <alignment horizontal="center" vertical="center" wrapText="1"/>
    </xf>
    <xf numFmtId="41" fontId="42" fillId="2" borderId="4" xfId="0" applyNumberFormat="1" applyFont="1" applyFill="1" applyBorder="1" applyAlignment="1">
      <alignment horizontal="center" vertical="center" wrapText="1"/>
    </xf>
    <xf numFmtId="41" fontId="43" fillId="2" borderId="4" xfId="0" applyNumberFormat="1" applyFont="1" applyFill="1" applyBorder="1" applyAlignment="1">
      <alignment horizontal="center" vertical="center" wrapText="1"/>
    </xf>
    <xf numFmtId="41" fontId="44" fillId="2" borderId="4" xfId="0" applyNumberFormat="1" applyFont="1" applyFill="1" applyBorder="1" applyAlignment="1">
      <alignment horizontal="center" vertical="center" wrapText="1"/>
    </xf>
    <xf numFmtId="41" fontId="42" fillId="2" borderId="4" xfId="0" applyNumberFormat="1" applyFont="1" applyFill="1" applyBorder="1" applyAlignment="1">
      <alignment horizontal="right" vertical="center" wrapText="1"/>
    </xf>
    <xf numFmtId="41" fontId="45" fillId="2" borderId="4" xfId="0" applyNumberFormat="1" applyFont="1" applyFill="1" applyBorder="1" applyAlignment="1">
      <alignment horizontal="center" vertical="center" wrapText="1"/>
    </xf>
    <xf numFmtId="164" fontId="44" fillId="2" borderId="4" xfId="1" applyNumberFormat="1" applyFont="1" applyFill="1" applyBorder="1" applyAlignment="1">
      <alignment horizontal="center" vertical="center" wrapText="1"/>
    </xf>
    <xf numFmtId="164" fontId="44" fillId="2" borderId="4" xfId="1" applyNumberFormat="1" applyFont="1" applyFill="1" applyBorder="1" applyAlignment="1">
      <alignment vertical="center" wrapText="1"/>
    </xf>
    <xf numFmtId="164" fontId="44" fillId="2" borderId="4" xfId="1" applyNumberFormat="1" applyFont="1" applyFill="1" applyBorder="1" applyAlignment="1">
      <alignment wrapText="1"/>
    </xf>
    <xf numFmtId="41" fontId="42" fillId="2" borderId="6" xfId="0" applyNumberFormat="1" applyFont="1" applyFill="1" applyBorder="1" applyAlignment="1">
      <alignment horizontal="right" vertical="center" wrapText="1"/>
    </xf>
    <xf numFmtId="164" fontId="9" fillId="2" borderId="4" xfId="1" applyNumberFormat="1" applyFont="1" applyFill="1" applyBorder="1" applyAlignment="1">
      <alignment horizontal="right" vertical="center" wrapText="1"/>
    </xf>
    <xf numFmtId="164" fontId="10" fillId="2" borderId="4" xfId="1" applyNumberFormat="1" applyFont="1" applyFill="1" applyBorder="1" applyAlignment="1">
      <alignment horizontal="right" vertical="center" wrapText="1"/>
    </xf>
    <xf numFmtId="41" fontId="7" fillId="2" borderId="4" xfId="0" applyNumberFormat="1" applyFont="1" applyFill="1" applyBorder="1" applyAlignment="1">
      <alignment horizontal="right" vertical="center" wrapText="1"/>
    </xf>
    <xf numFmtId="41" fontId="9" fillId="2" borderId="4" xfId="0" applyNumberFormat="1" applyFont="1" applyFill="1" applyBorder="1" applyAlignment="1">
      <alignment horizontal="right" vertical="center" wrapText="1"/>
    </xf>
    <xf numFmtId="41" fontId="6" fillId="2" borderId="4" xfId="0" applyNumberFormat="1" applyFont="1" applyFill="1" applyBorder="1" applyAlignment="1">
      <alignment horizontal="right" vertical="center" wrapText="1"/>
    </xf>
    <xf numFmtId="41" fontId="8" fillId="2" borderId="4" xfId="0" applyNumberFormat="1" applyFont="1" applyFill="1" applyBorder="1" applyAlignment="1">
      <alignment horizontal="right" vertical="center" wrapText="1"/>
    </xf>
    <xf numFmtId="41" fontId="10" fillId="2" borderId="4" xfId="0" applyNumberFormat="1" applyFont="1" applyFill="1" applyBorder="1" applyAlignment="1">
      <alignment horizontal="right" vertical="center" wrapText="1"/>
    </xf>
    <xf numFmtId="164" fontId="10" fillId="2" borderId="4" xfId="1" applyNumberFormat="1" applyFont="1" applyFill="1" applyBorder="1" applyAlignment="1">
      <alignment horizontal="right" wrapText="1"/>
    </xf>
    <xf numFmtId="41" fontId="32" fillId="2" borderId="4" xfId="0" applyNumberFormat="1" applyFont="1" applyFill="1" applyBorder="1" applyAlignment="1">
      <alignment horizontal="right" vertical="center" wrapText="1"/>
    </xf>
    <xf numFmtId="41" fontId="29" fillId="2" borderId="4" xfId="0" applyNumberFormat="1" applyFont="1" applyFill="1" applyBorder="1" applyAlignment="1">
      <alignment horizontal="right" vertical="center" wrapText="1"/>
    </xf>
    <xf numFmtId="0" fontId="28" fillId="2" borderId="0" xfId="0" applyFont="1" applyFill="1" applyAlignment="1">
      <alignment horizontal="center" vertical="center"/>
    </xf>
    <xf numFmtId="0" fontId="12" fillId="2" borderId="7" xfId="0" applyFont="1" applyFill="1" applyBorder="1" applyAlignment="1">
      <alignment horizontal="right"/>
    </xf>
    <xf numFmtId="0" fontId="28" fillId="2" borderId="0" xfId="0" applyFont="1" applyFill="1" applyAlignment="1">
      <alignment horizontal="center" vertical="center"/>
    </xf>
    <xf numFmtId="41" fontId="6" fillId="2" borderId="2" xfId="0" applyNumberFormat="1" applyFont="1" applyFill="1" applyBorder="1" applyAlignment="1">
      <alignment horizontal="center" vertical="center" wrapText="1"/>
    </xf>
    <xf numFmtId="41" fontId="6" fillId="2" borderId="4" xfId="0" applyNumberFormat="1" applyFont="1" applyFill="1" applyBorder="1" applyAlignment="1">
      <alignment horizontal="center" vertical="center" wrapText="1"/>
    </xf>
    <xf numFmtId="0" fontId="3" fillId="2" borderId="4" xfId="0" applyFont="1" applyFill="1" applyBorder="1" applyAlignment="1">
      <alignment wrapText="1"/>
    </xf>
    <xf numFmtId="41" fontId="6" fillId="2" borderId="3" xfId="0"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6" fillId="2" borderId="4" xfId="0" applyFont="1" applyFill="1" applyBorder="1" applyAlignment="1">
      <alignment horizontal="center" vertical="center" wrapText="1"/>
    </xf>
    <xf numFmtId="41" fontId="9" fillId="2" borderId="4" xfId="0" applyNumberFormat="1" applyFont="1" applyFill="1" applyBorder="1" applyAlignment="1">
      <alignment horizontal="center" vertical="center" wrapText="1"/>
    </xf>
    <xf numFmtId="41" fontId="6" fillId="2" borderId="4" xfId="0" applyNumberFormat="1" applyFont="1" applyFill="1" applyBorder="1" applyAlignment="1">
      <alignment horizontal="center" vertical="center"/>
    </xf>
    <xf numFmtId="41" fontId="6" fillId="2" borderId="20" xfId="0" applyNumberFormat="1" applyFont="1" applyFill="1" applyBorder="1" applyAlignment="1">
      <alignment horizontal="center" vertical="center" wrapText="1"/>
    </xf>
    <xf numFmtId="41" fontId="7" fillId="2" borderId="20" xfId="0" applyNumberFormat="1" applyFont="1" applyFill="1" applyBorder="1" applyAlignment="1">
      <alignment horizontal="center" vertical="center" wrapText="1"/>
    </xf>
    <xf numFmtId="41" fontId="31" fillId="2" borderId="20" xfId="0" applyNumberFormat="1" applyFont="1" applyFill="1" applyBorder="1" applyAlignment="1">
      <alignment horizontal="center" vertical="center" wrapText="1"/>
    </xf>
    <xf numFmtId="41" fontId="8" fillId="2" borderId="20" xfId="0" applyNumberFormat="1" applyFont="1" applyFill="1" applyBorder="1" applyAlignment="1">
      <alignment horizontal="center" vertical="center" wrapText="1"/>
    </xf>
    <xf numFmtId="41" fontId="9" fillId="2" borderId="20" xfId="0" applyNumberFormat="1" applyFont="1" applyFill="1" applyBorder="1" applyAlignment="1">
      <alignment horizontal="center" vertical="center" wrapText="1"/>
    </xf>
    <xf numFmtId="41" fontId="10" fillId="2" borderId="20" xfId="0" applyNumberFormat="1" applyFont="1" applyFill="1" applyBorder="1" applyAlignment="1">
      <alignment horizontal="center" vertical="center" wrapText="1"/>
    </xf>
    <xf numFmtId="41" fontId="3" fillId="2" borderId="20" xfId="0" applyNumberFormat="1" applyFont="1" applyFill="1" applyBorder="1" applyAlignment="1">
      <alignment horizontal="center" vertical="center" wrapText="1"/>
    </xf>
    <xf numFmtId="41" fontId="3" fillId="2" borderId="20" xfId="0" applyNumberFormat="1" applyFont="1" applyFill="1" applyBorder="1" applyAlignment="1">
      <alignment horizontal="right" vertical="center" wrapText="1"/>
    </xf>
    <xf numFmtId="164" fontId="9" fillId="2" borderId="20" xfId="1" applyNumberFormat="1" applyFont="1" applyFill="1" applyBorder="1" applyAlignment="1">
      <alignment horizontal="center" vertical="center" wrapText="1"/>
    </xf>
    <xf numFmtId="164" fontId="9" fillId="2" borderId="20" xfId="1" applyNumberFormat="1" applyFont="1" applyFill="1" applyBorder="1" applyAlignment="1">
      <alignment vertical="center" wrapText="1"/>
    </xf>
    <xf numFmtId="164" fontId="10" fillId="2" borderId="20" xfId="1" applyNumberFormat="1" applyFont="1" applyFill="1" applyBorder="1" applyAlignment="1">
      <alignment wrapText="1"/>
    </xf>
    <xf numFmtId="41" fontId="32" fillId="2" borderId="20" xfId="0" applyNumberFormat="1" applyFont="1" applyFill="1" applyBorder="1" applyAlignment="1">
      <alignment horizontal="center" vertical="center" wrapText="1"/>
    </xf>
    <xf numFmtId="41" fontId="29" fillId="2" borderId="20" xfId="0" applyNumberFormat="1" applyFont="1" applyFill="1" applyBorder="1" applyAlignment="1">
      <alignment horizontal="center" vertical="center" wrapText="1"/>
    </xf>
    <xf numFmtId="164" fontId="10" fillId="2" borderId="20" xfId="1" applyNumberFormat="1" applyFont="1" applyFill="1" applyBorder="1" applyAlignment="1">
      <alignment vertical="center" wrapText="1"/>
    </xf>
    <xf numFmtId="41" fontId="3" fillId="2" borderId="21" xfId="0" applyNumberFormat="1" applyFont="1" applyFill="1" applyBorder="1" applyAlignment="1">
      <alignment horizontal="center" vertical="center" wrapText="1"/>
    </xf>
    <xf numFmtId="41" fontId="9" fillId="2" borderId="4" xfId="0" applyNumberFormat="1" applyFont="1" applyFill="1" applyBorder="1" applyAlignment="1">
      <alignment horizontal="center" vertical="center" wrapText="1"/>
    </xf>
    <xf numFmtId="41" fontId="6" fillId="2" borderId="9" xfId="0" applyNumberFormat="1" applyFont="1" applyFill="1" applyBorder="1" applyAlignment="1">
      <alignment horizontal="center" vertical="center" wrapText="1"/>
    </xf>
    <xf numFmtId="41" fontId="6" fillId="2" borderId="10" xfId="0" applyNumberFormat="1" applyFont="1" applyFill="1" applyBorder="1" applyAlignment="1">
      <alignment horizontal="center" vertical="center" wrapText="1"/>
    </xf>
    <xf numFmtId="41" fontId="6" fillId="2" borderId="11" xfId="0" applyNumberFormat="1" applyFont="1" applyFill="1" applyBorder="1" applyAlignment="1">
      <alignment horizontal="center" vertical="center" wrapText="1"/>
    </xf>
    <xf numFmtId="41" fontId="6" fillId="2" borderId="12" xfId="0" applyNumberFormat="1" applyFont="1" applyFill="1" applyBorder="1" applyAlignment="1">
      <alignment horizontal="center" vertical="center" wrapText="1"/>
    </xf>
    <xf numFmtId="41" fontId="6" fillId="2" borderId="13" xfId="0" applyNumberFormat="1" applyFont="1" applyFill="1" applyBorder="1" applyAlignment="1">
      <alignment horizontal="center" vertical="center" wrapText="1"/>
    </xf>
    <xf numFmtId="41" fontId="6" fillId="2" borderId="14" xfId="0" applyNumberFormat="1" applyFont="1" applyFill="1" applyBorder="1" applyAlignment="1">
      <alignment horizontal="center" vertical="center" wrapText="1"/>
    </xf>
    <xf numFmtId="41" fontId="6" fillId="2" borderId="15" xfId="0" applyNumberFormat="1" applyFont="1" applyFill="1" applyBorder="1" applyAlignment="1">
      <alignment horizontal="center" vertical="center"/>
    </xf>
    <xf numFmtId="41" fontId="6" fillId="2" borderId="16" xfId="0" applyNumberFormat="1" applyFont="1" applyFill="1" applyBorder="1" applyAlignment="1">
      <alignment horizontal="center" vertical="center"/>
    </xf>
    <xf numFmtId="41" fontId="6" fillId="2" borderId="8" xfId="0" applyNumberFormat="1" applyFont="1" applyFill="1" applyBorder="1" applyAlignment="1">
      <alignment horizontal="center" vertical="center"/>
    </xf>
    <xf numFmtId="41" fontId="6" fillId="2" borderId="12" xfId="0" applyNumberFormat="1" applyFont="1" applyFill="1" applyBorder="1" applyAlignment="1">
      <alignment horizontal="center" vertical="center"/>
    </xf>
    <xf numFmtId="41" fontId="6" fillId="2" borderId="14" xfId="0" applyNumberFormat="1" applyFont="1" applyFill="1" applyBorder="1" applyAlignment="1">
      <alignment horizontal="center" vertical="center"/>
    </xf>
    <xf numFmtId="41"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41" fontId="9" fillId="2" borderId="20" xfId="0" applyNumberFormat="1" applyFont="1" applyFill="1" applyBorder="1" applyAlignment="1">
      <alignment horizontal="center" vertical="center" wrapText="1"/>
    </xf>
    <xf numFmtId="0" fontId="46" fillId="2" borderId="0" xfId="0" applyFont="1" applyFill="1" applyAlignment="1">
      <alignment horizontal="center" vertical="center" wrapText="1"/>
    </xf>
    <xf numFmtId="0" fontId="28" fillId="2" borderId="0" xfId="0" applyFont="1" applyFill="1" applyAlignment="1">
      <alignment horizontal="center" vertical="center" wrapText="1"/>
    </xf>
    <xf numFmtId="41" fontId="6" fillId="2" borderId="2" xfId="0" applyNumberFormat="1" applyFont="1" applyFill="1" applyBorder="1" applyAlignment="1">
      <alignment horizontal="center" vertical="center" wrapText="1"/>
    </xf>
    <xf numFmtId="0" fontId="12" fillId="2" borderId="7" xfId="0" applyFont="1" applyFill="1" applyBorder="1" applyAlignment="1">
      <alignment horizontal="right"/>
    </xf>
    <xf numFmtId="0" fontId="3" fillId="2" borderId="4" xfId="0" applyFont="1" applyFill="1" applyBorder="1" applyAlignment="1">
      <alignment wrapText="1"/>
    </xf>
    <xf numFmtId="41" fontId="6" fillId="2" borderId="18" xfId="0" applyNumberFormat="1" applyFont="1" applyFill="1" applyBorder="1" applyAlignment="1">
      <alignment horizontal="center" vertical="center" wrapText="1"/>
    </xf>
    <xf numFmtId="41" fontId="6" fillId="2" borderId="19" xfId="0" applyNumberFormat="1" applyFont="1" applyFill="1" applyBorder="1" applyAlignment="1">
      <alignment horizontal="center" vertical="center"/>
    </xf>
    <xf numFmtId="41" fontId="6" fillId="2" borderId="4" xfId="0" applyNumberFormat="1" applyFont="1" applyFill="1" applyBorder="1" applyAlignment="1">
      <alignment horizontal="center" vertical="center"/>
    </xf>
    <xf numFmtId="41" fontId="39" fillId="2" borderId="17" xfId="0" applyNumberFormat="1" applyFont="1" applyFill="1" applyBorder="1" applyAlignment="1">
      <alignment horizontal="center" vertical="center" wrapText="1"/>
    </xf>
    <xf numFmtId="41" fontId="39" fillId="2" borderId="13" xfId="0" applyNumberFormat="1" applyFont="1" applyFill="1" applyBorder="1" applyAlignment="1">
      <alignment horizontal="center" vertical="center" wrapText="1"/>
    </xf>
    <xf numFmtId="41" fontId="39" fillId="2" borderId="14" xfId="0" applyNumberFormat="1" applyFont="1" applyFill="1" applyBorder="1" applyAlignment="1">
      <alignment horizontal="center" vertical="center" wrapText="1"/>
    </xf>
    <xf numFmtId="41" fontId="6" fillId="2" borderId="2" xfId="0" applyNumberFormat="1" applyFont="1" applyFill="1" applyBorder="1" applyAlignment="1">
      <alignment horizontal="center" vertical="center"/>
    </xf>
    <xf numFmtId="0" fontId="14" fillId="2" borderId="0" xfId="0" applyFont="1" applyFill="1" applyAlignment="1">
      <alignment horizontal="right"/>
    </xf>
    <xf numFmtId="0" fontId="12" fillId="2" borderId="0" xfId="0" applyFont="1" applyFill="1" applyBorder="1" applyAlignment="1">
      <alignment horizontal="right" wrapText="1"/>
    </xf>
    <xf numFmtId="41" fontId="6" fillId="2" borderId="1" xfId="0" applyNumberFormat="1" applyFont="1" applyFill="1" applyBorder="1" applyAlignment="1">
      <alignment horizontal="center" vertical="center" wrapText="1"/>
    </xf>
    <xf numFmtId="41" fontId="6" fillId="2" borderId="3" xfId="0" applyNumberFormat="1"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horizontal="center" wrapText="1"/>
    </xf>
    <xf numFmtId="41" fontId="3" fillId="2" borderId="0" xfId="0" applyNumberFormat="1" applyFont="1" applyFill="1" applyBorder="1" applyAlignment="1">
      <alignment horizontal="right"/>
    </xf>
    <xf numFmtId="0" fontId="3" fillId="2" borderId="0" xfId="0" applyFont="1" applyFill="1" applyBorder="1" applyAlignment="1">
      <alignment horizontal="right" wrapText="1"/>
    </xf>
    <xf numFmtId="0" fontId="3" fillId="2" borderId="2" xfId="0" applyFont="1" applyFill="1" applyBorder="1" applyAlignment="1">
      <alignment wrapText="1"/>
    </xf>
    <xf numFmtId="0" fontId="2" fillId="2" borderId="0" xfId="0"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HUONG/ke%20hoach/KH%202020/Bieu%20mau/Bo%20TC/Bieu%20mau%2009%20-%20mau%20bieu%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HUONG/ke%20hoach/KH%202020/Dong%20quyen/Bieu%20mau/Bo%20TC/Bieu%20mau%2009%20-%20mau%20bieu%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HUONG/ke%20hoach/KH%202021/Bo%20TC/bieu%20so%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2">
          <cell r="BT12">
            <v>895985</v>
          </cell>
        </row>
        <row r="42">
          <cell r="BS42">
            <v>15300</v>
          </cell>
        </row>
        <row r="43">
          <cell r="BS43">
            <v>15288</v>
          </cell>
        </row>
        <row r="44">
          <cell r="BS44">
            <v>15300</v>
          </cell>
        </row>
        <row r="45">
          <cell r="BS45">
            <v>15102</v>
          </cell>
        </row>
        <row r="46">
          <cell r="BS46">
            <v>15300</v>
          </cell>
        </row>
        <row r="65">
          <cell r="BS65">
            <v>3300</v>
          </cell>
        </row>
        <row r="73">
          <cell r="BS73">
            <v>20437</v>
          </cell>
        </row>
        <row r="91">
          <cell r="BS91">
            <v>2000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2">
          <cell r="BT12">
            <v>927778</v>
          </cell>
        </row>
        <row r="43">
          <cell r="AR43">
            <v>50650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refreshError="1">
        <row r="13">
          <cell r="BN13">
            <v>800000</v>
          </cell>
        </row>
        <row r="48">
          <cell r="BM48">
            <v>9300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74"/>
  <sheetViews>
    <sheetView tabSelected="1" zoomScale="90" zoomScaleNormal="90" workbookViewId="0">
      <pane xSplit="2" ySplit="12" topLeftCell="E13" activePane="bottomRight" state="frozen"/>
      <selection pane="topRight" activeCell="C1" sqref="C1"/>
      <selection pane="bottomLeft" activeCell="A16" sqref="A16"/>
      <selection pane="bottomRight" activeCell="A4" sqref="A4:BZ4"/>
    </sheetView>
  </sheetViews>
  <sheetFormatPr defaultRowHeight="14.4" x14ac:dyDescent="0.3"/>
  <cols>
    <col min="1" max="1" width="4.109375" style="63" customWidth="1"/>
    <col min="2" max="2" width="33.44140625" style="63" customWidth="1"/>
    <col min="3" max="3" width="8" style="45" hidden="1" customWidth="1"/>
    <col min="4" max="4" width="9.88671875" style="45" hidden="1" customWidth="1"/>
    <col min="5" max="5" width="8.5546875" style="45" customWidth="1"/>
    <col min="6" max="6" width="6.5546875" style="45" hidden="1" customWidth="1"/>
    <col min="7" max="7" width="9.5546875" style="63" hidden="1" customWidth="1"/>
    <col min="8" max="8" width="7.5546875" style="63" hidden="1" customWidth="1"/>
    <col min="9" max="9" width="7.6640625" style="63" hidden="1" customWidth="1"/>
    <col min="10" max="12" width="8.21875" style="63" hidden="1" customWidth="1"/>
    <col min="13" max="13" width="8.5546875" style="63" hidden="1" customWidth="1"/>
    <col min="14" max="14" width="8.6640625" style="63" hidden="1" customWidth="1"/>
    <col min="15" max="15" width="8.109375" style="63" hidden="1" customWidth="1"/>
    <col min="16" max="16" width="8.21875" style="63" hidden="1" customWidth="1"/>
    <col min="17" max="17" width="8.6640625" style="63" hidden="1" customWidth="1"/>
    <col min="18" max="21" width="0" style="63" hidden="1" customWidth="1"/>
    <col min="22" max="22" width="4.21875" style="63" hidden="1" customWidth="1"/>
    <col min="23" max="23" width="8.21875" style="63" hidden="1" customWidth="1"/>
    <col min="24" max="24" width="9" style="63" hidden="1" customWidth="1"/>
    <col min="25" max="25" width="8.21875" style="63" hidden="1" customWidth="1"/>
    <col min="26" max="26" width="6.21875" style="63" hidden="1" customWidth="1"/>
    <col min="27" max="27" width="0.109375" style="63" hidden="1" customWidth="1"/>
    <col min="28" max="28" width="9" style="63" hidden="1" customWidth="1"/>
    <col min="29" max="29" width="8.44140625" style="63" hidden="1" customWidth="1"/>
    <col min="30" max="30" width="9" style="13" hidden="1" customWidth="1"/>
    <col min="31" max="31" width="7.88671875" style="13" hidden="1" customWidth="1"/>
    <col min="32" max="32" width="10.21875" style="13" hidden="1" customWidth="1"/>
    <col min="33" max="34" width="9.88671875" style="13" hidden="1" customWidth="1"/>
    <col min="35" max="35" width="8.88671875" style="13" hidden="1" customWidth="1"/>
    <col min="36" max="37" width="9.21875" style="13" hidden="1" customWidth="1"/>
    <col min="38" max="38" width="9.88671875" style="13" hidden="1" customWidth="1"/>
    <col min="39" max="39" width="10.5546875" style="13" hidden="1" customWidth="1"/>
    <col min="40" max="40" width="8.6640625" style="13" hidden="1" customWidth="1"/>
    <col min="41" max="41" width="7.33203125" style="13" hidden="1" customWidth="1"/>
    <col min="42" max="42" width="9.88671875" style="63" hidden="1" customWidth="1"/>
    <col min="43" max="44" width="7.5546875" style="63" hidden="1" customWidth="1"/>
    <col min="45" max="45" width="7.77734375" style="63" hidden="1" customWidth="1"/>
    <col min="46" max="46" width="8.44140625" style="63" hidden="1" customWidth="1"/>
    <col min="47" max="47" width="9" style="63" hidden="1" customWidth="1"/>
    <col min="48" max="48" width="8.44140625" style="63" hidden="1" customWidth="1"/>
    <col min="49" max="49" width="7" style="63" hidden="1" customWidth="1"/>
    <col min="50" max="50" width="8.44140625" style="63" hidden="1" customWidth="1"/>
    <col min="51" max="51" width="7.77734375" style="63" hidden="1" customWidth="1"/>
    <col min="52" max="52" width="8.44140625" style="63" hidden="1" customWidth="1"/>
    <col min="53" max="53" width="8" style="63" hidden="1" customWidth="1"/>
    <col min="54" max="55" width="9" style="63" hidden="1" customWidth="1"/>
    <col min="56" max="56" width="8.77734375" style="63" hidden="1" customWidth="1"/>
    <col min="57" max="57" width="8.6640625" style="63" hidden="1" customWidth="1"/>
    <col min="58" max="58" width="9.21875" style="63" hidden="1" customWidth="1"/>
    <col min="59" max="59" width="6.5546875" style="63" hidden="1" customWidth="1"/>
    <col min="60" max="60" width="8.21875" style="63" hidden="1" customWidth="1"/>
    <col min="61" max="61" width="6.5546875" style="63" hidden="1" customWidth="1"/>
    <col min="62" max="62" width="8.44140625" style="63" hidden="1" customWidth="1"/>
    <col min="63" max="63" width="8.109375" style="63" hidden="1" customWidth="1"/>
    <col min="64" max="64" width="8" style="63" hidden="1" customWidth="1"/>
    <col min="65" max="65" width="7.77734375" style="63" hidden="1" customWidth="1"/>
    <col min="66" max="66" width="7.88671875" style="98" hidden="1" customWidth="1"/>
    <col min="67" max="67" width="8.77734375" style="63" hidden="1" customWidth="1"/>
    <col min="68" max="68" width="8.77734375" style="63" customWidth="1"/>
    <col min="69" max="69" width="8.6640625" style="63" customWidth="1"/>
    <col min="70" max="70" width="6.5546875" style="63" customWidth="1"/>
    <col min="71" max="71" width="6.109375" style="63" customWidth="1"/>
    <col min="72" max="72" width="8.44140625" style="63" hidden="1" customWidth="1"/>
    <col min="73" max="73" width="6.5546875" style="63" hidden="1" customWidth="1"/>
    <col min="74" max="74" width="5.33203125" style="63" hidden="1" customWidth="1"/>
    <col min="75" max="75" width="8.33203125" style="63" customWidth="1"/>
    <col min="76" max="76" width="8.6640625" style="63" customWidth="1"/>
    <col min="77" max="77" width="6.5546875" style="63" customWidth="1"/>
    <col min="78" max="78" width="6.109375" style="63" customWidth="1"/>
    <col min="79" max="79" width="11.5546875" style="63" customWidth="1"/>
    <col min="80" max="83" width="0" style="63" hidden="1" customWidth="1"/>
    <col min="84" max="84" width="9.6640625" style="63" customWidth="1"/>
    <col min="85" max="86" width="7.5546875" style="63" customWidth="1"/>
    <col min="87" max="87" width="7.6640625" style="63" customWidth="1"/>
    <col min="88" max="88" width="8.44140625" style="63" customWidth="1"/>
    <col min="89" max="89" width="7.6640625" style="63" customWidth="1"/>
    <col min="90" max="90" width="8.6640625" style="63" customWidth="1"/>
    <col min="91" max="91" width="0" style="63" hidden="1" customWidth="1"/>
    <col min="92" max="92" width="7.21875" style="63" customWidth="1"/>
    <col min="93" max="93" width="6.6640625" style="63" customWidth="1"/>
    <col min="94" max="94" width="0" style="63" hidden="1" customWidth="1"/>
    <col min="95" max="95" width="6.109375" style="63" customWidth="1"/>
    <col min="96" max="96" width="10.21875" style="63" customWidth="1"/>
    <col min="97" max="97" width="9" style="63" customWidth="1"/>
    <col min="98" max="126" width="0" style="63" hidden="1" customWidth="1"/>
    <col min="127" max="242" width="9.109375" style="63"/>
    <col min="243" max="243" width="4.109375" style="63" customWidth="1"/>
    <col min="244" max="244" width="26.44140625" style="63" customWidth="1"/>
    <col min="245" max="245" width="9.88671875" style="63" customWidth="1"/>
    <col min="246" max="246" width="8" style="63" customWidth="1"/>
    <col min="247" max="247" width="11.5546875" style="63" customWidth="1"/>
    <col min="248" max="248" width="7.44140625" style="63" customWidth="1"/>
    <col min="249" max="249" width="12" style="63" customWidth="1"/>
    <col min="250" max="250" width="7.5546875" style="63" customWidth="1"/>
    <col min="251" max="251" width="7.6640625" style="63" customWidth="1"/>
    <col min="252" max="271" width="0" style="63" hidden="1" customWidth="1"/>
    <col min="272" max="272" width="11" style="63" customWidth="1"/>
    <col min="273" max="273" width="8.6640625" style="63" customWidth="1"/>
    <col min="274" max="274" width="9.44140625" style="63" customWidth="1"/>
    <col min="275" max="275" width="9" style="63" customWidth="1"/>
    <col min="276" max="276" width="7.88671875" style="63" customWidth="1"/>
    <col min="277" max="277" width="10.21875" style="63" customWidth="1"/>
    <col min="278" max="279" width="9.88671875" style="63" customWidth="1"/>
    <col min="280" max="280" width="8.88671875" style="63" customWidth="1"/>
    <col min="281" max="281" width="10" style="63" customWidth="1"/>
    <col min="282" max="282" width="9.5546875" style="63" customWidth="1"/>
    <col min="283" max="283" width="9.88671875" style="63" customWidth="1"/>
    <col min="284" max="284" width="9.5546875" style="63" customWidth="1"/>
    <col min="285" max="285" width="11.5546875" style="63" customWidth="1"/>
    <col min="286" max="289" width="0" style="63" hidden="1" customWidth="1"/>
    <col min="290" max="290" width="9.6640625" style="63" customWidth="1"/>
    <col min="291" max="292" width="7.5546875" style="63" customWidth="1"/>
    <col min="293" max="293" width="7.6640625" style="63" customWidth="1"/>
    <col min="294" max="294" width="8.44140625" style="63" customWidth="1"/>
    <col min="295" max="295" width="7.6640625" style="63" customWidth="1"/>
    <col min="296" max="296" width="8.6640625" style="63" customWidth="1"/>
    <col min="297" max="297" width="0" style="63" hidden="1" customWidth="1"/>
    <col min="298" max="298" width="7.21875" style="63" customWidth="1"/>
    <col min="299" max="299" width="6.6640625" style="63" customWidth="1"/>
    <col min="300" max="300" width="0" style="63" hidden="1" customWidth="1"/>
    <col min="301" max="301" width="6.109375" style="63" customWidth="1"/>
    <col min="302" max="302" width="10.21875" style="63" customWidth="1"/>
    <col min="303" max="303" width="9" style="63" customWidth="1"/>
    <col min="304" max="332" width="0" style="63" hidden="1" customWidth="1"/>
    <col min="333" max="498" width="9.109375" style="63"/>
    <col min="499" max="499" width="4.109375" style="63" customWidth="1"/>
    <col min="500" max="500" width="26.44140625" style="63" customWidth="1"/>
    <col min="501" max="501" width="9.88671875" style="63" customWidth="1"/>
    <col min="502" max="502" width="8" style="63" customWidth="1"/>
    <col min="503" max="503" width="11.5546875" style="63" customWidth="1"/>
    <col min="504" max="504" width="7.44140625" style="63" customWidth="1"/>
    <col min="505" max="505" width="12" style="63" customWidth="1"/>
    <col min="506" max="506" width="7.5546875" style="63" customWidth="1"/>
    <col min="507" max="507" width="7.6640625" style="63" customWidth="1"/>
    <col min="508" max="527" width="0" style="63" hidden="1" customWidth="1"/>
    <col min="528" max="528" width="11" style="63" customWidth="1"/>
    <col min="529" max="529" width="8.6640625" style="63" customWidth="1"/>
    <col min="530" max="530" width="9.44140625" style="63" customWidth="1"/>
    <col min="531" max="531" width="9" style="63" customWidth="1"/>
    <col min="532" max="532" width="7.88671875" style="63" customWidth="1"/>
    <col min="533" max="533" width="10.21875" style="63" customWidth="1"/>
    <col min="534" max="535" width="9.88671875" style="63" customWidth="1"/>
    <col min="536" max="536" width="8.88671875" style="63" customWidth="1"/>
    <col min="537" max="537" width="10" style="63" customWidth="1"/>
    <col min="538" max="538" width="9.5546875" style="63" customWidth="1"/>
    <col min="539" max="539" width="9.88671875" style="63" customWidth="1"/>
    <col min="540" max="540" width="9.5546875" style="63" customWidth="1"/>
    <col min="541" max="541" width="11.5546875" style="63" customWidth="1"/>
    <col min="542" max="545" width="0" style="63" hidden="1" customWidth="1"/>
    <col min="546" max="546" width="9.6640625" style="63" customWidth="1"/>
    <col min="547" max="548" width="7.5546875" style="63" customWidth="1"/>
    <col min="549" max="549" width="7.6640625" style="63" customWidth="1"/>
    <col min="550" max="550" width="8.44140625" style="63" customWidth="1"/>
    <col min="551" max="551" width="7.6640625" style="63" customWidth="1"/>
    <col min="552" max="552" width="8.6640625" style="63" customWidth="1"/>
    <col min="553" max="553" width="0" style="63" hidden="1" customWidth="1"/>
    <col min="554" max="554" width="7.21875" style="63" customWidth="1"/>
    <col min="555" max="555" width="6.6640625" style="63" customWidth="1"/>
    <col min="556" max="556" width="0" style="63" hidden="1" customWidth="1"/>
    <col min="557" max="557" width="6.109375" style="63" customWidth="1"/>
    <col min="558" max="558" width="10.21875" style="63" customWidth="1"/>
    <col min="559" max="559" width="9" style="63" customWidth="1"/>
    <col min="560" max="588" width="0" style="63" hidden="1" customWidth="1"/>
    <col min="589" max="754" width="9.109375" style="63"/>
    <col min="755" max="755" width="4.109375" style="63" customWidth="1"/>
    <col min="756" max="756" width="26.44140625" style="63" customWidth="1"/>
    <col min="757" max="757" width="9.88671875" style="63" customWidth="1"/>
    <col min="758" max="758" width="8" style="63" customWidth="1"/>
    <col min="759" max="759" width="11.5546875" style="63" customWidth="1"/>
    <col min="760" max="760" width="7.44140625" style="63" customWidth="1"/>
    <col min="761" max="761" width="12" style="63" customWidth="1"/>
    <col min="762" max="762" width="7.5546875" style="63" customWidth="1"/>
    <col min="763" max="763" width="7.6640625" style="63" customWidth="1"/>
    <col min="764" max="783" width="0" style="63" hidden="1" customWidth="1"/>
    <col min="784" max="784" width="11" style="63" customWidth="1"/>
    <col min="785" max="785" width="8.6640625" style="63" customWidth="1"/>
    <col min="786" max="786" width="9.44140625" style="63" customWidth="1"/>
    <col min="787" max="787" width="9" style="63" customWidth="1"/>
    <col min="788" max="788" width="7.88671875" style="63" customWidth="1"/>
    <col min="789" max="789" width="10.21875" style="63" customWidth="1"/>
    <col min="790" max="791" width="9.88671875" style="63" customWidth="1"/>
    <col min="792" max="792" width="8.88671875" style="63" customWidth="1"/>
    <col min="793" max="793" width="10" style="63" customWidth="1"/>
    <col min="794" max="794" width="9.5546875" style="63" customWidth="1"/>
    <col min="795" max="795" width="9.88671875" style="63" customWidth="1"/>
    <col min="796" max="796" width="9.5546875" style="63" customWidth="1"/>
    <col min="797" max="797" width="11.5546875" style="63" customWidth="1"/>
    <col min="798" max="801" width="0" style="63" hidden="1" customWidth="1"/>
    <col min="802" max="802" width="9.6640625" style="63" customWidth="1"/>
    <col min="803" max="804" width="7.5546875" style="63" customWidth="1"/>
    <col min="805" max="805" width="7.6640625" style="63" customWidth="1"/>
    <col min="806" max="806" width="8.44140625" style="63" customWidth="1"/>
    <col min="807" max="807" width="7.6640625" style="63" customWidth="1"/>
    <col min="808" max="808" width="8.6640625" style="63" customWidth="1"/>
    <col min="809" max="809" width="0" style="63" hidden="1" customWidth="1"/>
    <col min="810" max="810" width="7.21875" style="63" customWidth="1"/>
    <col min="811" max="811" width="6.6640625" style="63" customWidth="1"/>
    <col min="812" max="812" width="0" style="63" hidden="1" customWidth="1"/>
    <col min="813" max="813" width="6.109375" style="63" customWidth="1"/>
    <col min="814" max="814" width="10.21875" style="63" customWidth="1"/>
    <col min="815" max="815" width="9" style="63" customWidth="1"/>
    <col min="816" max="844" width="0" style="63" hidden="1" customWidth="1"/>
    <col min="845" max="1010" width="9.109375" style="63"/>
    <col min="1011" max="1011" width="4.109375" style="63" customWidth="1"/>
    <col min="1012" max="1012" width="26.44140625" style="63" customWidth="1"/>
    <col min="1013" max="1013" width="9.88671875" style="63" customWidth="1"/>
    <col min="1014" max="1014" width="8" style="63" customWidth="1"/>
    <col min="1015" max="1015" width="11.5546875" style="63" customWidth="1"/>
    <col min="1016" max="1016" width="7.44140625" style="63" customWidth="1"/>
    <col min="1017" max="1017" width="12" style="63" customWidth="1"/>
    <col min="1018" max="1018" width="7.5546875" style="63" customWidth="1"/>
    <col min="1019" max="1019" width="7.6640625" style="63" customWidth="1"/>
    <col min="1020" max="1039" width="0" style="63" hidden="1" customWidth="1"/>
    <col min="1040" max="1040" width="11" style="63" customWidth="1"/>
    <col min="1041" max="1041" width="8.6640625" style="63" customWidth="1"/>
    <col min="1042" max="1042" width="9.44140625" style="63" customWidth="1"/>
    <col min="1043" max="1043" width="9" style="63" customWidth="1"/>
    <col min="1044" max="1044" width="7.88671875" style="63" customWidth="1"/>
    <col min="1045" max="1045" width="10.21875" style="63" customWidth="1"/>
    <col min="1046" max="1047" width="9.88671875" style="63" customWidth="1"/>
    <col min="1048" max="1048" width="8.88671875" style="63" customWidth="1"/>
    <col min="1049" max="1049" width="10" style="63" customWidth="1"/>
    <col min="1050" max="1050" width="9.5546875" style="63" customWidth="1"/>
    <col min="1051" max="1051" width="9.88671875" style="63" customWidth="1"/>
    <col min="1052" max="1052" width="9.5546875" style="63" customWidth="1"/>
    <col min="1053" max="1053" width="11.5546875" style="63" customWidth="1"/>
    <col min="1054" max="1057" width="0" style="63" hidden="1" customWidth="1"/>
    <col min="1058" max="1058" width="9.6640625" style="63" customWidth="1"/>
    <col min="1059" max="1060" width="7.5546875" style="63" customWidth="1"/>
    <col min="1061" max="1061" width="7.6640625" style="63" customWidth="1"/>
    <col min="1062" max="1062" width="8.44140625" style="63" customWidth="1"/>
    <col min="1063" max="1063" width="7.6640625" style="63" customWidth="1"/>
    <col min="1064" max="1064" width="8.6640625" style="63" customWidth="1"/>
    <col min="1065" max="1065" width="0" style="63" hidden="1" customWidth="1"/>
    <col min="1066" max="1066" width="7.21875" style="63" customWidth="1"/>
    <col min="1067" max="1067" width="6.6640625" style="63" customWidth="1"/>
    <col min="1068" max="1068" width="0" style="63" hidden="1" customWidth="1"/>
    <col min="1069" max="1069" width="6.109375" style="63" customWidth="1"/>
    <col min="1070" max="1070" width="10.21875" style="63" customWidth="1"/>
    <col min="1071" max="1071" width="9" style="63" customWidth="1"/>
    <col min="1072" max="1100" width="0" style="63" hidden="1" customWidth="1"/>
    <col min="1101" max="1266" width="9.109375" style="63"/>
    <col min="1267" max="1267" width="4.109375" style="63" customWidth="1"/>
    <col min="1268" max="1268" width="26.44140625" style="63" customWidth="1"/>
    <col min="1269" max="1269" width="9.88671875" style="63" customWidth="1"/>
    <col min="1270" max="1270" width="8" style="63" customWidth="1"/>
    <col min="1271" max="1271" width="11.5546875" style="63" customWidth="1"/>
    <col min="1272" max="1272" width="7.44140625" style="63" customWidth="1"/>
    <col min="1273" max="1273" width="12" style="63" customWidth="1"/>
    <col min="1274" max="1274" width="7.5546875" style="63" customWidth="1"/>
    <col min="1275" max="1275" width="7.6640625" style="63" customWidth="1"/>
    <col min="1276" max="1295" width="0" style="63" hidden="1" customWidth="1"/>
    <col min="1296" max="1296" width="11" style="63" customWidth="1"/>
    <col min="1297" max="1297" width="8.6640625" style="63" customWidth="1"/>
    <col min="1298" max="1298" width="9.44140625" style="63" customWidth="1"/>
    <col min="1299" max="1299" width="9" style="63" customWidth="1"/>
    <col min="1300" max="1300" width="7.88671875" style="63" customWidth="1"/>
    <col min="1301" max="1301" width="10.21875" style="63" customWidth="1"/>
    <col min="1302" max="1303" width="9.88671875" style="63" customWidth="1"/>
    <col min="1304" max="1304" width="8.88671875" style="63" customWidth="1"/>
    <col min="1305" max="1305" width="10" style="63" customWidth="1"/>
    <col min="1306" max="1306" width="9.5546875" style="63" customWidth="1"/>
    <col min="1307" max="1307" width="9.88671875" style="63" customWidth="1"/>
    <col min="1308" max="1308" width="9.5546875" style="63" customWidth="1"/>
    <col min="1309" max="1309" width="11.5546875" style="63" customWidth="1"/>
    <col min="1310" max="1313" width="0" style="63" hidden="1" customWidth="1"/>
    <col min="1314" max="1314" width="9.6640625" style="63" customWidth="1"/>
    <col min="1315" max="1316" width="7.5546875" style="63" customWidth="1"/>
    <col min="1317" max="1317" width="7.6640625" style="63" customWidth="1"/>
    <col min="1318" max="1318" width="8.44140625" style="63" customWidth="1"/>
    <col min="1319" max="1319" width="7.6640625" style="63" customWidth="1"/>
    <col min="1320" max="1320" width="8.6640625" style="63" customWidth="1"/>
    <col min="1321" max="1321" width="0" style="63" hidden="1" customWidth="1"/>
    <col min="1322" max="1322" width="7.21875" style="63" customWidth="1"/>
    <col min="1323" max="1323" width="6.6640625" style="63" customWidth="1"/>
    <col min="1324" max="1324" width="0" style="63" hidden="1" customWidth="1"/>
    <col min="1325" max="1325" width="6.109375" style="63" customWidth="1"/>
    <col min="1326" max="1326" width="10.21875" style="63" customWidth="1"/>
    <col min="1327" max="1327" width="9" style="63" customWidth="1"/>
    <col min="1328" max="1356" width="0" style="63" hidden="1" customWidth="1"/>
    <col min="1357" max="1522" width="9.109375" style="63"/>
    <col min="1523" max="1523" width="4.109375" style="63" customWidth="1"/>
    <col min="1524" max="1524" width="26.44140625" style="63" customWidth="1"/>
    <col min="1525" max="1525" width="9.88671875" style="63" customWidth="1"/>
    <col min="1526" max="1526" width="8" style="63" customWidth="1"/>
    <col min="1527" max="1527" width="11.5546875" style="63" customWidth="1"/>
    <col min="1528" max="1528" width="7.44140625" style="63" customWidth="1"/>
    <col min="1529" max="1529" width="12" style="63" customWidth="1"/>
    <col min="1530" max="1530" width="7.5546875" style="63" customWidth="1"/>
    <col min="1531" max="1531" width="7.6640625" style="63" customWidth="1"/>
    <col min="1532" max="1551" width="0" style="63" hidden="1" customWidth="1"/>
    <col min="1552" max="1552" width="11" style="63" customWidth="1"/>
    <col min="1553" max="1553" width="8.6640625" style="63" customWidth="1"/>
    <col min="1554" max="1554" width="9.44140625" style="63" customWidth="1"/>
    <col min="1555" max="1555" width="9" style="63" customWidth="1"/>
    <col min="1556" max="1556" width="7.88671875" style="63" customWidth="1"/>
    <col min="1557" max="1557" width="10.21875" style="63" customWidth="1"/>
    <col min="1558" max="1559" width="9.88671875" style="63" customWidth="1"/>
    <col min="1560" max="1560" width="8.88671875" style="63" customWidth="1"/>
    <col min="1561" max="1561" width="10" style="63" customWidth="1"/>
    <col min="1562" max="1562" width="9.5546875" style="63" customWidth="1"/>
    <col min="1563" max="1563" width="9.88671875" style="63" customWidth="1"/>
    <col min="1564" max="1564" width="9.5546875" style="63" customWidth="1"/>
    <col min="1565" max="1565" width="11.5546875" style="63" customWidth="1"/>
    <col min="1566" max="1569" width="0" style="63" hidden="1" customWidth="1"/>
    <col min="1570" max="1570" width="9.6640625" style="63" customWidth="1"/>
    <col min="1571" max="1572" width="7.5546875" style="63" customWidth="1"/>
    <col min="1573" max="1573" width="7.6640625" style="63" customWidth="1"/>
    <col min="1574" max="1574" width="8.44140625" style="63" customWidth="1"/>
    <col min="1575" max="1575" width="7.6640625" style="63" customWidth="1"/>
    <col min="1576" max="1576" width="8.6640625" style="63" customWidth="1"/>
    <col min="1577" max="1577" width="0" style="63" hidden="1" customWidth="1"/>
    <col min="1578" max="1578" width="7.21875" style="63" customWidth="1"/>
    <col min="1579" max="1579" width="6.6640625" style="63" customWidth="1"/>
    <col min="1580" max="1580" width="0" style="63" hidden="1" customWidth="1"/>
    <col min="1581" max="1581" width="6.109375" style="63" customWidth="1"/>
    <col min="1582" max="1582" width="10.21875" style="63" customWidth="1"/>
    <col min="1583" max="1583" width="9" style="63" customWidth="1"/>
    <col min="1584" max="1612" width="0" style="63" hidden="1" customWidth="1"/>
    <col min="1613" max="1778" width="9.109375" style="63"/>
    <col min="1779" max="1779" width="4.109375" style="63" customWidth="1"/>
    <col min="1780" max="1780" width="26.44140625" style="63" customWidth="1"/>
    <col min="1781" max="1781" width="9.88671875" style="63" customWidth="1"/>
    <col min="1782" max="1782" width="8" style="63" customWidth="1"/>
    <col min="1783" max="1783" width="11.5546875" style="63" customWidth="1"/>
    <col min="1784" max="1784" width="7.44140625" style="63" customWidth="1"/>
    <col min="1785" max="1785" width="12" style="63" customWidth="1"/>
    <col min="1786" max="1786" width="7.5546875" style="63" customWidth="1"/>
    <col min="1787" max="1787" width="7.6640625" style="63" customWidth="1"/>
    <col min="1788" max="1807" width="0" style="63" hidden="1" customWidth="1"/>
    <col min="1808" max="1808" width="11" style="63" customWidth="1"/>
    <col min="1809" max="1809" width="8.6640625" style="63" customWidth="1"/>
    <col min="1810" max="1810" width="9.44140625" style="63" customWidth="1"/>
    <col min="1811" max="1811" width="9" style="63" customWidth="1"/>
    <col min="1812" max="1812" width="7.88671875" style="63" customWidth="1"/>
    <col min="1813" max="1813" width="10.21875" style="63" customWidth="1"/>
    <col min="1814" max="1815" width="9.88671875" style="63" customWidth="1"/>
    <col min="1816" max="1816" width="8.88671875" style="63" customWidth="1"/>
    <col min="1817" max="1817" width="10" style="63" customWidth="1"/>
    <col min="1818" max="1818" width="9.5546875" style="63" customWidth="1"/>
    <col min="1819" max="1819" width="9.88671875" style="63" customWidth="1"/>
    <col min="1820" max="1820" width="9.5546875" style="63" customWidth="1"/>
    <col min="1821" max="1821" width="11.5546875" style="63" customWidth="1"/>
    <col min="1822" max="1825" width="0" style="63" hidden="1" customWidth="1"/>
    <col min="1826" max="1826" width="9.6640625" style="63" customWidth="1"/>
    <col min="1827" max="1828" width="7.5546875" style="63" customWidth="1"/>
    <col min="1829" max="1829" width="7.6640625" style="63" customWidth="1"/>
    <col min="1830" max="1830" width="8.44140625" style="63" customWidth="1"/>
    <col min="1831" max="1831" width="7.6640625" style="63" customWidth="1"/>
    <col min="1832" max="1832" width="8.6640625" style="63" customWidth="1"/>
    <col min="1833" max="1833" width="0" style="63" hidden="1" customWidth="1"/>
    <col min="1834" max="1834" width="7.21875" style="63" customWidth="1"/>
    <col min="1835" max="1835" width="6.6640625" style="63" customWidth="1"/>
    <col min="1836" max="1836" width="0" style="63" hidden="1" customWidth="1"/>
    <col min="1837" max="1837" width="6.109375" style="63" customWidth="1"/>
    <col min="1838" max="1838" width="10.21875" style="63" customWidth="1"/>
    <col min="1839" max="1839" width="9" style="63" customWidth="1"/>
    <col min="1840" max="1868" width="0" style="63" hidden="1" customWidth="1"/>
    <col min="1869" max="2034" width="9.109375" style="63"/>
    <col min="2035" max="2035" width="4.109375" style="63" customWidth="1"/>
    <col min="2036" max="2036" width="26.44140625" style="63" customWidth="1"/>
    <col min="2037" max="2037" width="9.88671875" style="63" customWidth="1"/>
    <col min="2038" max="2038" width="8" style="63" customWidth="1"/>
    <col min="2039" max="2039" width="11.5546875" style="63" customWidth="1"/>
    <col min="2040" max="2040" width="7.44140625" style="63" customWidth="1"/>
    <col min="2041" max="2041" width="12" style="63" customWidth="1"/>
    <col min="2042" max="2042" width="7.5546875" style="63" customWidth="1"/>
    <col min="2043" max="2043" width="7.6640625" style="63" customWidth="1"/>
    <col min="2044" max="2063" width="0" style="63" hidden="1" customWidth="1"/>
    <col min="2064" max="2064" width="11" style="63" customWidth="1"/>
    <col min="2065" max="2065" width="8.6640625" style="63" customWidth="1"/>
    <col min="2066" max="2066" width="9.44140625" style="63" customWidth="1"/>
    <col min="2067" max="2067" width="9" style="63" customWidth="1"/>
    <col min="2068" max="2068" width="7.88671875" style="63" customWidth="1"/>
    <col min="2069" max="2069" width="10.21875" style="63" customWidth="1"/>
    <col min="2070" max="2071" width="9.88671875" style="63" customWidth="1"/>
    <col min="2072" max="2072" width="8.88671875" style="63" customWidth="1"/>
    <col min="2073" max="2073" width="10" style="63" customWidth="1"/>
    <col min="2074" max="2074" width="9.5546875" style="63" customWidth="1"/>
    <col min="2075" max="2075" width="9.88671875" style="63" customWidth="1"/>
    <col min="2076" max="2076" width="9.5546875" style="63" customWidth="1"/>
    <col min="2077" max="2077" width="11.5546875" style="63" customWidth="1"/>
    <col min="2078" max="2081" width="0" style="63" hidden="1" customWidth="1"/>
    <col min="2082" max="2082" width="9.6640625" style="63" customWidth="1"/>
    <col min="2083" max="2084" width="7.5546875" style="63" customWidth="1"/>
    <col min="2085" max="2085" width="7.6640625" style="63" customWidth="1"/>
    <col min="2086" max="2086" width="8.44140625" style="63" customWidth="1"/>
    <col min="2087" max="2087" width="7.6640625" style="63" customWidth="1"/>
    <col min="2088" max="2088" width="8.6640625" style="63" customWidth="1"/>
    <col min="2089" max="2089" width="0" style="63" hidden="1" customWidth="1"/>
    <col min="2090" max="2090" width="7.21875" style="63" customWidth="1"/>
    <col min="2091" max="2091" width="6.6640625" style="63" customWidth="1"/>
    <col min="2092" max="2092" width="0" style="63" hidden="1" customWidth="1"/>
    <col min="2093" max="2093" width="6.109375" style="63" customWidth="1"/>
    <col min="2094" max="2094" width="10.21875" style="63" customWidth="1"/>
    <col min="2095" max="2095" width="9" style="63" customWidth="1"/>
    <col min="2096" max="2124" width="0" style="63" hidden="1" customWidth="1"/>
    <col min="2125" max="2290" width="9.109375" style="63"/>
    <col min="2291" max="2291" width="4.109375" style="63" customWidth="1"/>
    <col min="2292" max="2292" width="26.44140625" style="63" customWidth="1"/>
    <col min="2293" max="2293" width="9.88671875" style="63" customWidth="1"/>
    <col min="2294" max="2294" width="8" style="63" customWidth="1"/>
    <col min="2295" max="2295" width="11.5546875" style="63" customWidth="1"/>
    <col min="2296" max="2296" width="7.44140625" style="63" customWidth="1"/>
    <col min="2297" max="2297" width="12" style="63" customWidth="1"/>
    <col min="2298" max="2298" width="7.5546875" style="63" customWidth="1"/>
    <col min="2299" max="2299" width="7.6640625" style="63" customWidth="1"/>
    <col min="2300" max="2319" width="0" style="63" hidden="1" customWidth="1"/>
    <col min="2320" max="2320" width="11" style="63" customWidth="1"/>
    <col min="2321" max="2321" width="8.6640625" style="63" customWidth="1"/>
    <col min="2322" max="2322" width="9.44140625" style="63" customWidth="1"/>
    <col min="2323" max="2323" width="9" style="63" customWidth="1"/>
    <col min="2324" max="2324" width="7.88671875" style="63" customWidth="1"/>
    <col min="2325" max="2325" width="10.21875" style="63" customWidth="1"/>
    <col min="2326" max="2327" width="9.88671875" style="63" customWidth="1"/>
    <col min="2328" max="2328" width="8.88671875" style="63" customWidth="1"/>
    <col min="2329" max="2329" width="10" style="63" customWidth="1"/>
    <col min="2330" max="2330" width="9.5546875" style="63" customWidth="1"/>
    <col min="2331" max="2331" width="9.88671875" style="63" customWidth="1"/>
    <col min="2332" max="2332" width="9.5546875" style="63" customWidth="1"/>
    <col min="2333" max="2333" width="11.5546875" style="63" customWidth="1"/>
    <col min="2334" max="2337" width="0" style="63" hidden="1" customWidth="1"/>
    <col min="2338" max="2338" width="9.6640625" style="63" customWidth="1"/>
    <col min="2339" max="2340" width="7.5546875" style="63" customWidth="1"/>
    <col min="2341" max="2341" width="7.6640625" style="63" customWidth="1"/>
    <col min="2342" max="2342" width="8.44140625" style="63" customWidth="1"/>
    <col min="2343" max="2343" width="7.6640625" style="63" customWidth="1"/>
    <col min="2344" max="2344" width="8.6640625" style="63" customWidth="1"/>
    <col min="2345" max="2345" width="0" style="63" hidden="1" customWidth="1"/>
    <col min="2346" max="2346" width="7.21875" style="63" customWidth="1"/>
    <col min="2347" max="2347" width="6.6640625" style="63" customWidth="1"/>
    <col min="2348" max="2348" width="0" style="63" hidden="1" customWidth="1"/>
    <col min="2349" max="2349" width="6.109375" style="63" customWidth="1"/>
    <col min="2350" max="2350" width="10.21875" style="63" customWidth="1"/>
    <col min="2351" max="2351" width="9" style="63" customWidth="1"/>
    <col min="2352" max="2380" width="0" style="63" hidden="1" customWidth="1"/>
    <col min="2381" max="2546" width="9.109375" style="63"/>
    <col min="2547" max="2547" width="4.109375" style="63" customWidth="1"/>
    <col min="2548" max="2548" width="26.44140625" style="63" customWidth="1"/>
    <col min="2549" max="2549" width="9.88671875" style="63" customWidth="1"/>
    <col min="2550" max="2550" width="8" style="63" customWidth="1"/>
    <col min="2551" max="2551" width="11.5546875" style="63" customWidth="1"/>
    <col min="2552" max="2552" width="7.44140625" style="63" customWidth="1"/>
    <col min="2553" max="2553" width="12" style="63" customWidth="1"/>
    <col min="2554" max="2554" width="7.5546875" style="63" customWidth="1"/>
    <col min="2555" max="2555" width="7.6640625" style="63" customWidth="1"/>
    <col min="2556" max="2575" width="0" style="63" hidden="1" customWidth="1"/>
    <col min="2576" max="2576" width="11" style="63" customWidth="1"/>
    <col min="2577" max="2577" width="8.6640625" style="63" customWidth="1"/>
    <col min="2578" max="2578" width="9.44140625" style="63" customWidth="1"/>
    <col min="2579" max="2579" width="9" style="63" customWidth="1"/>
    <col min="2580" max="2580" width="7.88671875" style="63" customWidth="1"/>
    <col min="2581" max="2581" width="10.21875" style="63" customWidth="1"/>
    <col min="2582" max="2583" width="9.88671875" style="63" customWidth="1"/>
    <col min="2584" max="2584" width="8.88671875" style="63" customWidth="1"/>
    <col min="2585" max="2585" width="10" style="63" customWidth="1"/>
    <col min="2586" max="2586" width="9.5546875" style="63" customWidth="1"/>
    <col min="2587" max="2587" width="9.88671875" style="63" customWidth="1"/>
    <col min="2588" max="2588" width="9.5546875" style="63" customWidth="1"/>
    <col min="2589" max="2589" width="11.5546875" style="63" customWidth="1"/>
    <col min="2590" max="2593" width="0" style="63" hidden="1" customWidth="1"/>
    <col min="2594" max="2594" width="9.6640625" style="63" customWidth="1"/>
    <col min="2595" max="2596" width="7.5546875" style="63" customWidth="1"/>
    <col min="2597" max="2597" width="7.6640625" style="63" customWidth="1"/>
    <col min="2598" max="2598" width="8.44140625" style="63" customWidth="1"/>
    <col min="2599" max="2599" width="7.6640625" style="63" customWidth="1"/>
    <col min="2600" max="2600" width="8.6640625" style="63" customWidth="1"/>
    <col min="2601" max="2601" width="0" style="63" hidden="1" customWidth="1"/>
    <col min="2602" max="2602" width="7.21875" style="63" customWidth="1"/>
    <col min="2603" max="2603" width="6.6640625" style="63" customWidth="1"/>
    <col min="2604" max="2604" width="0" style="63" hidden="1" customWidth="1"/>
    <col min="2605" max="2605" width="6.109375" style="63" customWidth="1"/>
    <col min="2606" max="2606" width="10.21875" style="63" customWidth="1"/>
    <col min="2607" max="2607" width="9" style="63" customWidth="1"/>
    <col min="2608" max="2636" width="0" style="63" hidden="1" customWidth="1"/>
    <col min="2637" max="2802" width="9.109375" style="63"/>
    <col min="2803" max="2803" width="4.109375" style="63" customWidth="1"/>
    <col min="2804" max="2804" width="26.44140625" style="63" customWidth="1"/>
    <col min="2805" max="2805" width="9.88671875" style="63" customWidth="1"/>
    <col min="2806" max="2806" width="8" style="63" customWidth="1"/>
    <col min="2807" max="2807" width="11.5546875" style="63" customWidth="1"/>
    <col min="2808" max="2808" width="7.44140625" style="63" customWidth="1"/>
    <col min="2809" max="2809" width="12" style="63" customWidth="1"/>
    <col min="2810" max="2810" width="7.5546875" style="63" customWidth="1"/>
    <col min="2811" max="2811" width="7.6640625" style="63" customWidth="1"/>
    <col min="2812" max="2831" width="0" style="63" hidden="1" customWidth="1"/>
    <col min="2832" max="2832" width="11" style="63" customWidth="1"/>
    <col min="2833" max="2833" width="8.6640625" style="63" customWidth="1"/>
    <col min="2834" max="2834" width="9.44140625" style="63" customWidth="1"/>
    <col min="2835" max="2835" width="9" style="63" customWidth="1"/>
    <col min="2836" max="2836" width="7.88671875" style="63" customWidth="1"/>
    <col min="2837" max="2837" width="10.21875" style="63" customWidth="1"/>
    <col min="2838" max="2839" width="9.88671875" style="63" customWidth="1"/>
    <col min="2840" max="2840" width="8.88671875" style="63" customWidth="1"/>
    <col min="2841" max="2841" width="10" style="63" customWidth="1"/>
    <col min="2842" max="2842" width="9.5546875" style="63" customWidth="1"/>
    <col min="2843" max="2843" width="9.88671875" style="63" customWidth="1"/>
    <col min="2844" max="2844" width="9.5546875" style="63" customWidth="1"/>
    <col min="2845" max="2845" width="11.5546875" style="63" customWidth="1"/>
    <col min="2846" max="2849" width="0" style="63" hidden="1" customWidth="1"/>
    <col min="2850" max="2850" width="9.6640625" style="63" customWidth="1"/>
    <col min="2851" max="2852" width="7.5546875" style="63" customWidth="1"/>
    <col min="2853" max="2853" width="7.6640625" style="63" customWidth="1"/>
    <col min="2854" max="2854" width="8.44140625" style="63" customWidth="1"/>
    <col min="2855" max="2855" width="7.6640625" style="63" customWidth="1"/>
    <col min="2856" max="2856" width="8.6640625" style="63" customWidth="1"/>
    <col min="2857" max="2857" width="0" style="63" hidden="1" customWidth="1"/>
    <col min="2858" max="2858" width="7.21875" style="63" customWidth="1"/>
    <col min="2859" max="2859" width="6.6640625" style="63" customWidth="1"/>
    <col min="2860" max="2860" width="0" style="63" hidden="1" customWidth="1"/>
    <col min="2861" max="2861" width="6.109375" style="63" customWidth="1"/>
    <col min="2862" max="2862" width="10.21875" style="63" customWidth="1"/>
    <col min="2863" max="2863" width="9" style="63" customWidth="1"/>
    <col min="2864" max="2892" width="0" style="63" hidden="1" customWidth="1"/>
    <col min="2893" max="3058" width="9.109375" style="63"/>
    <col min="3059" max="3059" width="4.109375" style="63" customWidth="1"/>
    <col min="3060" max="3060" width="26.44140625" style="63" customWidth="1"/>
    <col min="3061" max="3061" width="9.88671875" style="63" customWidth="1"/>
    <col min="3062" max="3062" width="8" style="63" customWidth="1"/>
    <col min="3063" max="3063" width="11.5546875" style="63" customWidth="1"/>
    <col min="3064" max="3064" width="7.44140625" style="63" customWidth="1"/>
    <col min="3065" max="3065" width="12" style="63" customWidth="1"/>
    <col min="3066" max="3066" width="7.5546875" style="63" customWidth="1"/>
    <col min="3067" max="3067" width="7.6640625" style="63" customWidth="1"/>
    <col min="3068" max="3087" width="0" style="63" hidden="1" customWidth="1"/>
    <col min="3088" max="3088" width="11" style="63" customWidth="1"/>
    <col min="3089" max="3089" width="8.6640625" style="63" customWidth="1"/>
    <col min="3090" max="3090" width="9.44140625" style="63" customWidth="1"/>
    <col min="3091" max="3091" width="9" style="63" customWidth="1"/>
    <col min="3092" max="3092" width="7.88671875" style="63" customWidth="1"/>
    <col min="3093" max="3093" width="10.21875" style="63" customWidth="1"/>
    <col min="3094" max="3095" width="9.88671875" style="63" customWidth="1"/>
    <col min="3096" max="3096" width="8.88671875" style="63" customWidth="1"/>
    <col min="3097" max="3097" width="10" style="63" customWidth="1"/>
    <col min="3098" max="3098" width="9.5546875" style="63" customWidth="1"/>
    <col min="3099" max="3099" width="9.88671875" style="63" customWidth="1"/>
    <col min="3100" max="3100" width="9.5546875" style="63" customWidth="1"/>
    <col min="3101" max="3101" width="11.5546875" style="63" customWidth="1"/>
    <col min="3102" max="3105" width="0" style="63" hidden="1" customWidth="1"/>
    <col min="3106" max="3106" width="9.6640625" style="63" customWidth="1"/>
    <col min="3107" max="3108" width="7.5546875" style="63" customWidth="1"/>
    <col min="3109" max="3109" width="7.6640625" style="63" customWidth="1"/>
    <col min="3110" max="3110" width="8.44140625" style="63" customWidth="1"/>
    <col min="3111" max="3111" width="7.6640625" style="63" customWidth="1"/>
    <col min="3112" max="3112" width="8.6640625" style="63" customWidth="1"/>
    <col min="3113" max="3113" width="0" style="63" hidden="1" customWidth="1"/>
    <col min="3114" max="3114" width="7.21875" style="63" customWidth="1"/>
    <col min="3115" max="3115" width="6.6640625" style="63" customWidth="1"/>
    <col min="3116" max="3116" width="0" style="63" hidden="1" customWidth="1"/>
    <col min="3117" max="3117" width="6.109375" style="63" customWidth="1"/>
    <col min="3118" max="3118" width="10.21875" style="63" customWidth="1"/>
    <col min="3119" max="3119" width="9" style="63" customWidth="1"/>
    <col min="3120" max="3148" width="0" style="63" hidden="1" customWidth="1"/>
    <col min="3149" max="3314" width="9.109375" style="63"/>
    <col min="3315" max="3315" width="4.109375" style="63" customWidth="1"/>
    <col min="3316" max="3316" width="26.44140625" style="63" customWidth="1"/>
    <col min="3317" max="3317" width="9.88671875" style="63" customWidth="1"/>
    <col min="3318" max="3318" width="8" style="63" customWidth="1"/>
    <col min="3319" max="3319" width="11.5546875" style="63" customWidth="1"/>
    <col min="3320" max="3320" width="7.44140625" style="63" customWidth="1"/>
    <col min="3321" max="3321" width="12" style="63" customWidth="1"/>
    <col min="3322" max="3322" width="7.5546875" style="63" customWidth="1"/>
    <col min="3323" max="3323" width="7.6640625" style="63" customWidth="1"/>
    <col min="3324" max="3343" width="0" style="63" hidden="1" customWidth="1"/>
    <col min="3344" max="3344" width="11" style="63" customWidth="1"/>
    <col min="3345" max="3345" width="8.6640625" style="63" customWidth="1"/>
    <col min="3346" max="3346" width="9.44140625" style="63" customWidth="1"/>
    <col min="3347" max="3347" width="9" style="63" customWidth="1"/>
    <col min="3348" max="3348" width="7.88671875" style="63" customWidth="1"/>
    <col min="3349" max="3349" width="10.21875" style="63" customWidth="1"/>
    <col min="3350" max="3351" width="9.88671875" style="63" customWidth="1"/>
    <col min="3352" max="3352" width="8.88671875" style="63" customWidth="1"/>
    <col min="3353" max="3353" width="10" style="63" customWidth="1"/>
    <col min="3354" max="3354" width="9.5546875" style="63" customWidth="1"/>
    <col min="3355" max="3355" width="9.88671875" style="63" customWidth="1"/>
    <col min="3356" max="3356" width="9.5546875" style="63" customWidth="1"/>
    <col min="3357" max="3357" width="11.5546875" style="63" customWidth="1"/>
    <col min="3358" max="3361" width="0" style="63" hidden="1" customWidth="1"/>
    <col min="3362" max="3362" width="9.6640625" style="63" customWidth="1"/>
    <col min="3363" max="3364" width="7.5546875" style="63" customWidth="1"/>
    <col min="3365" max="3365" width="7.6640625" style="63" customWidth="1"/>
    <col min="3366" max="3366" width="8.44140625" style="63" customWidth="1"/>
    <col min="3367" max="3367" width="7.6640625" style="63" customWidth="1"/>
    <col min="3368" max="3368" width="8.6640625" style="63" customWidth="1"/>
    <col min="3369" max="3369" width="0" style="63" hidden="1" customWidth="1"/>
    <col min="3370" max="3370" width="7.21875" style="63" customWidth="1"/>
    <col min="3371" max="3371" width="6.6640625" style="63" customWidth="1"/>
    <col min="3372" max="3372" width="0" style="63" hidden="1" customWidth="1"/>
    <col min="3373" max="3373" width="6.109375" style="63" customWidth="1"/>
    <col min="3374" max="3374" width="10.21875" style="63" customWidth="1"/>
    <col min="3375" max="3375" width="9" style="63" customWidth="1"/>
    <col min="3376" max="3404" width="0" style="63" hidden="1" customWidth="1"/>
    <col min="3405" max="3570" width="9.109375" style="63"/>
    <col min="3571" max="3571" width="4.109375" style="63" customWidth="1"/>
    <col min="3572" max="3572" width="26.44140625" style="63" customWidth="1"/>
    <col min="3573" max="3573" width="9.88671875" style="63" customWidth="1"/>
    <col min="3574" max="3574" width="8" style="63" customWidth="1"/>
    <col min="3575" max="3575" width="11.5546875" style="63" customWidth="1"/>
    <col min="3576" max="3576" width="7.44140625" style="63" customWidth="1"/>
    <col min="3577" max="3577" width="12" style="63" customWidth="1"/>
    <col min="3578" max="3578" width="7.5546875" style="63" customWidth="1"/>
    <col min="3579" max="3579" width="7.6640625" style="63" customWidth="1"/>
    <col min="3580" max="3599" width="0" style="63" hidden="1" customWidth="1"/>
    <col min="3600" max="3600" width="11" style="63" customWidth="1"/>
    <col min="3601" max="3601" width="8.6640625" style="63" customWidth="1"/>
    <col min="3602" max="3602" width="9.44140625" style="63" customWidth="1"/>
    <col min="3603" max="3603" width="9" style="63" customWidth="1"/>
    <col min="3604" max="3604" width="7.88671875" style="63" customWidth="1"/>
    <col min="3605" max="3605" width="10.21875" style="63" customWidth="1"/>
    <col min="3606" max="3607" width="9.88671875" style="63" customWidth="1"/>
    <col min="3608" max="3608" width="8.88671875" style="63" customWidth="1"/>
    <col min="3609" max="3609" width="10" style="63" customWidth="1"/>
    <col min="3610" max="3610" width="9.5546875" style="63" customWidth="1"/>
    <col min="3611" max="3611" width="9.88671875" style="63" customWidth="1"/>
    <col min="3612" max="3612" width="9.5546875" style="63" customWidth="1"/>
    <col min="3613" max="3613" width="11.5546875" style="63" customWidth="1"/>
    <col min="3614" max="3617" width="0" style="63" hidden="1" customWidth="1"/>
    <col min="3618" max="3618" width="9.6640625" style="63" customWidth="1"/>
    <col min="3619" max="3620" width="7.5546875" style="63" customWidth="1"/>
    <col min="3621" max="3621" width="7.6640625" style="63" customWidth="1"/>
    <col min="3622" max="3622" width="8.44140625" style="63" customWidth="1"/>
    <col min="3623" max="3623" width="7.6640625" style="63" customWidth="1"/>
    <col min="3624" max="3624" width="8.6640625" style="63" customWidth="1"/>
    <col min="3625" max="3625" width="0" style="63" hidden="1" customWidth="1"/>
    <col min="3626" max="3626" width="7.21875" style="63" customWidth="1"/>
    <col min="3627" max="3627" width="6.6640625" style="63" customWidth="1"/>
    <col min="3628" max="3628" width="0" style="63" hidden="1" customWidth="1"/>
    <col min="3629" max="3629" width="6.109375" style="63" customWidth="1"/>
    <col min="3630" max="3630" width="10.21875" style="63" customWidth="1"/>
    <col min="3631" max="3631" width="9" style="63" customWidth="1"/>
    <col min="3632" max="3660" width="0" style="63" hidden="1" customWidth="1"/>
    <col min="3661" max="3826" width="9.109375" style="63"/>
    <col min="3827" max="3827" width="4.109375" style="63" customWidth="1"/>
    <col min="3828" max="3828" width="26.44140625" style="63" customWidth="1"/>
    <col min="3829" max="3829" width="9.88671875" style="63" customWidth="1"/>
    <col min="3830" max="3830" width="8" style="63" customWidth="1"/>
    <col min="3831" max="3831" width="11.5546875" style="63" customWidth="1"/>
    <col min="3832" max="3832" width="7.44140625" style="63" customWidth="1"/>
    <col min="3833" max="3833" width="12" style="63" customWidth="1"/>
    <col min="3834" max="3834" width="7.5546875" style="63" customWidth="1"/>
    <col min="3835" max="3835" width="7.6640625" style="63" customWidth="1"/>
    <col min="3836" max="3855" width="0" style="63" hidden="1" customWidth="1"/>
    <col min="3856" max="3856" width="11" style="63" customWidth="1"/>
    <col min="3857" max="3857" width="8.6640625" style="63" customWidth="1"/>
    <col min="3858" max="3858" width="9.44140625" style="63" customWidth="1"/>
    <col min="3859" max="3859" width="9" style="63" customWidth="1"/>
    <col min="3860" max="3860" width="7.88671875" style="63" customWidth="1"/>
    <col min="3861" max="3861" width="10.21875" style="63" customWidth="1"/>
    <col min="3862" max="3863" width="9.88671875" style="63" customWidth="1"/>
    <col min="3864" max="3864" width="8.88671875" style="63" customWidth="1"/>
    <col min="3865" max="3865" width="10" style="63" customWidth="1"/>
    <col min="3866" max="3866" width="9.5546875" style="63" customWidth="1"/>
    <col min="3867" max="3867" width="9.88671875" style="63" customWidth="1"/>
    <col min="3868" max="3868" width="9.5546875" style="63" customWidth="1"/>
    <col min="3869" max="3869" width="11.5546875" style="63" customWidth="1"/>
    <col min="3870" max="3873" width="0" style="63" hidden="1" customWidth="1"/>
    <col min="3874" max="3874" width="9.6640625" style="63" customWidth="1"/>
    <col min="3875" max="3876" width="7.5546875" style="63" customWidth="1"/>
    <col min="3877" max="3877" width="7.6640625" style="63" customWidth="1"/>
    <col min="3878" max="3878" width="8.44140625" style="63" customWidth="1"/>
    <col min="3879" max="3879" width="7.6640625" style="63" customWidth="1"/>
    <col min="3880" max="3880" width="8.6640625" style="63" customWidth="1"/>
    <col min="3881" max="3881" width="0" style="63" hidden="1" customWidth="1"/>
    <col min="3882" max="3882" width="7.21875" style="63" customWidth="1"/>
    <col min="3883" max="3883" width="6.6640625" style="63" customWidth="1"/>
    <col min="3884" max="3884" width="0" style="63" hidden="1" customWidth="1"/>
    <col min="3885" max="3885" width="6.109375" style="63" customWidth="1"/>
    <col min="3886" max="3886" width="10.21875" style="63" customWidth="1"/>
    <col min="3887" max="3887" width="9" style="63" customWidth="1"/>
    <col min="3888" max="3916" width="0" style="63" hidden="1" customWidth="1"/>
    <col min="3917" max="4082" width="9.109375" style="63"/>
    <col min="4083" max="4083" width="4.109375" style="63" customWidth="1"/>
    <col min="4084" max="4084" width="26.44140625" style="63" customWidth="1"/>
    <col min="4085" max="4085" width="9.88671875" style="63" customWidth="1"/>
    <col min="4086" max="4086" width="8" style="63" customWidth="1"/>
    <col min="4087" max="4087" width="11.5546875" style="63" customWidth="1"/>
    <col min="4088" max="4088" width="7.44140625" style="63" customWidth="1"/>
    <col min="4089" max="4089" width="12" style="63" customWidth="1"/>
    <col min="4090" max="4090" width="7.5546875" style="63" customWidth="1"/>
    <col min="4091" max="4091" width="7.6640625" style="63" customWidth="1"/>
    <col min="4092" max="4111" width="0" style="63" hidden="1" customWidth="1"/>
    <col min="4112" max="4112" width="11" style="63" customWidth="1"/>
    <col min="4113" max="4113" width="8.6640625" style="63" customWidth="1"/>
    <col min="4114" max="4114" width="9.44140625" style="63" customWidth="1"/>
    <col min="4115" max="4115" width="9" style="63" customWidth="1"/>
    <col min="4116" max="4116" width="7.88671875" style="63" customWidth="1"/>
    <col min="4117" max="4117" width="10.21875" style="63" customWidth="1"/>
    <col min="4118" max="4119" width="9.88671875" style="63" customWidth="1"/>
    <col min="4120" max="4120" width="8.88671875" style="63" customWidth="1"/>
    <col min="4121" max="4121" width="10" style="63" customWidth="1"/>
    <col min="4122" max="4122" width="9.5546875" style="63" customWidth="1"/>
    <col min="4123" max="4123" width="9.88671875" style="63" customWidth="1"/>
    <col min="4124" max="4124" width="9.5546875" style="63" customWidth="1"/>
    <col min="4125" max="4125" width="11.5546875" style="63" customWidth="1"/>
    <col min="4126" max="4129" width="0" style="63" hidden="1" customWidth="1"/>
    <col min="4130" max="4130" width="9.6640625" style="63" customWidth="1"/>
    <col min="4131" max="4132" width="7.5546875" style="63" customWidth="1"/>
    <col min="4133" max="4133" width="7.6640625" style="63" customWidth="1"/>
    <col min="4134" max="4134" width="8.44140625" style="63" customWidth="1"/>
    <col min="4135" max="4135" width="7.6640625" style="63" customWidth="1"/>
    <col min="4136" max="4136" width="8.6640625" style="63" customWidth="1"/>
    <col min="4137" max="4137" width="0" style="63" hidden="1" customWidth="1"/>
    <col min="4138" max="4138" width="7.21875" style="63" customWidth="1"/>
    <col min="4139" max="4139" width="6.6640625" style="63" customWidth="1"/>
    <col min="4140" max="4140" width="0" style="63" hidden="1" customWidth="1"/>
    <col min="4141" max="4141" width="6.109375" style="63" customWidth="1"/>
    <col min="4142" max="4142" width="10.21875" style="63" customWidth="1"/>
    <col min="4143" max="4143" width="9" style="63" customWidth="1"/>
    <col min="4144" max="4172" width="0" style="63" hidden="1" customWidth="1"/>
    <col min="4173" max="4338" width="9.109375" style="63"/>
    <col min="4339" max="4339" width="4.109375" style="63" customWidth="1"/>
    <col min="4340" max="4340" width="26.44140625" style="63" customWidth="1"/>
    <col min="4341" max="4341" width="9.88671875" style="63" customWidth="1"/>
    <col min="4342" max="4342" width="8" style="63" customWidth="1"/>
    <col min="4343" max="4343" width="11.5546875" style="63" customWidth="1"/>
    <col min="4344" max="4344" width="7.44140625" style="63" customWidth="1"/>
    <col min="4345" max="4345" width="12" style="63" customWidth="1"/>
    <col min="4346" max="4346" width="7.5546875" style="63" customWidth="1"/>
    <col min="4347" max="4347" width="7.6640625" style="63" customWidth="1"/>
    <col min="4348" max="4367" width="0" style="63" hidden="1" customWidth="1"/>
    <col min="4368" max="4368" width="11" style="63" customWidth="1"/>
    <col min="4369" max="4369" width="8.6640625" style="63" customWidth="1"/>
    <col min="4370" max="4370" width="9.44140625" style="63" customWidth="1"/>
    <col min="4371" max="4371" width="9" style="63" customWidth="1"/>
    <col min="4372" max="4372" width="7.88671875" style="63" customWidth="1"/>
    <col min="4373" max="4373" width="10.21875" style="63" customWidth="1"/>
    <col min="4374" max="4375" width="9.88671875" style="63" customWidth="1"/>
    <col min="4376" max="4376" width="8.88671875" style="63" customWidth="1"/>
    <col min="4377" max="4377" width="10" style="63" customWidth="1"/>
    <col min="4378" max="4378" width="9.5546875" style="63" customWidth="1"/>
    <col min="4379" max="4379" width="9.88671875" style="63" customWidth="1"/>
    <col min="4380" max="4380" width="9.5546875" style="63" customWidth="1"/>
    <col min="4381" max="4381" width="11.5546875" style="63" customWidth="1"/>
    <col min="4382" max="4385" width="0" style="63" hidden="1" customWidth="1"/>
    <col min="4386" max="4386" width="9.6640625" style="63" customWidth="1"/>
    <col min="4387" max="4388" width="7.5546875" style="63" customWidth="1"/>
    <col min="4389" max="4389" width="7.6640625" style="63" customWidth="1"/>
    <col min="4390" max="4390" width="8.44140625" style="63" customWidth="1"/>
    <col min="4391" max="4391" width="7.6640625" style="63" customWidth="1"/>
    <col min="4392" max="4392" width="8.6640625" style="63" customWidth="1"/>
    <col min="4393" max="4393" width="0" style="63" hidden="1" customWidth="1"/>
    <col min="4394" max="4394" width="7.21875" style="63" customWidth="1"/>
    <col min="4395" max="4395" width="6.6640625" style="63" customWidth="1"/>
    <col min="4396" max="4396" width="0" style="63" hidden="1" customWidth="1"/>
    <col min="4397" max="4397" width="6.109375" style="63" customWidth="1"/>
    <col min="4398" max="4398" width="10.21875" style="63" customWidth="1"/>
    <col min="4399" max="4399" width="9" style="63" customWidth="1"/>
    <col min="4400" max="4428" width="0" style="63" hidden="1" customWidth="1"/>
    <col min="4429" max="4594" width="9.109375" style="63"/>
    <col min="4595" max="4595" width="4.109375" style="63" customWidth="1"/>
    <col min="4596" max="4596" width="26.44140625" style="63" customWidth="1"/>
    <col min="4597" max="4597" width="9.88671875" style="63" customWidth="1"/>
    <col min="4598" max="4598" width="8" style="63" customWidth="1"/>
    <col min="4599" max="4599" width="11.5546875" style="63" customWidth="1"/>
    <col min="4600" max="4600" width="7.44140625" style="63" customWidth="1"/>
    <col min="4601" max="4601" width="12" style="63" customWidth="1"/>
    <col min="4602" max="4602" width="7.5546875" style="63" customWidth="1"/>
    <col min="4603" max="4603" width="7.6640625" style="63" customWidth="1"/>
    <col min="4604" max="4623" width="0" style="63" hidden="1" customWidth="1"/>
    <col min="4624" max="4624" width="11" style="63" customWidth="1"/>
    <col min="4625" max="4625" width="8.6640625" style="63" customWidth="1"/>
    <col min="4626" max="4626" width="9.44140625" style="63" customWidth="1"/>
    <col min="4627" max="4627" width="9" style="63" customWidth="1"/>
    <col min="4628" max="4628" width="7.88671875" style="63" customWidth="1"/>
    <col min="4629" max="4629" width="10.21875" style="63" customWidth="1"/>
    <col min="4630" max="4631" width="9.88671875" style="63" customWidth="1"/>
    <col min="4632" max="4632" width="8.88671875" style="63" customWidth="1"/>
    <col min="4633" max="4633" width="10" style="63" customWidth="1"/>
    <col min="4634" max="4634" width="9.5546875" style="63" customWidth="1"/>
    <col min="4635" max="4635" width="9.88671875" style="63" customWidth="1"/>
    <col min="4636" max="4636" width="9.5546875" style="63" customWidth="1"/>
    <col min="4637" max="4637" width="11.5546875" style="63" customWidth="1"/>
    <col min="4638" max="4641" width="0" style="63" hidden="1" customWidth="1"/>
    <col min="4642" max="4642" width="9.6640625" style="63" customWidth="1"/>
    <col min="4643" max="4644" width="7.5546875" style="63" customWidth="1"/>
    <col min="4645" max="4645" width="7.6640625" style="63" customWidth="1"/>
    <col min="4646" max="4646" width="8.44140625" style="63" customWidth="1"/>
    <col min="4647" max="4647" width="7.6640625" style="63" customWidth="1"/>
    <col min="4648" max="4648" width="8.6640625" style="63" customWidth="1"/>
    <col min="4649" max="4649" width="0" style="63" hidden="1" customWidth="1"/>
    <col min="4650" max="4650" width="7.21875" style="63" customWidth="1"/>
    <col min="4651" max="4651" width="6.6640625" style="63" customWidth="1"/>
    <col min="4652" max="4652" width="0" style="63" hidden="1" customWidth="1"/>
    <col min="4653" max="4653" width="6.109375" style="63" customWidth="1"/>
    <col min="4654" max="4654" width="10.21875" style="63" customWidth="1"/>
    <col min="4655" max="4655" width="9" style="63" customWidth="1"/>
    <col min="4656" max="4684" width="0" style="63" hidden="1" customWidth="1"/>
    <col min="4685" max="4850" width="9.109375" style="63"/>
    <col min="4851" max="4851" width="4.109375" style="63" customWidth="1"/>
    <col min="4852" max="4852" width="26.44140625" style="63" customWidth="1"/>
    <col min="4853" max="4853" width="9.88671875" style="63" customWidth="1"/>
    <col min="4854" max="4854" width="8" style="63" customWidth="1"/>
    <col min="4855" max="4855" width="11.5546875" style="63" customWidth="1"/>
    <col min="4856" max="4856" width="7.44140625" style="63" customWidth="1"/>
    <col min="4857" max="4857" width="12" style="63" customWidth="1"/>
    <col min="4858" max="4858" width="7.5546875" style="63" customWidth="1"/>
    <col min="4859" max="4859" width="7.6640625" style="63" customWidth="1"/>
    <col min="4860" max="4879" width="0" style="63" hidden="1" customWidth="1"/>
    <col min="4880" max="4880" width="11" style="63" customWidth="1"/>
    <col min="4881" max="4881" width="8.6640625" style="63" customWidth="1"/>
    <col min="4882" max="4882" width="9.44140625" style="63" customWidth="1"/>
    <col min="4883" max="4883" width="9" style="63" customWidth="1"/>
    <col min="4884" max="4884" width="7.88671875" style="63" customWidth="1"/>
    <col min="4885" max="4885" width="10.21875" style="63" customWidth="1"/>
    <col min="4886" max="4887" width="9.88671875" style="63" customWidth="1"/>
    <col min="4888" max="4888" width="8.88671875" style="63" customWidth="1"/>
    <col min="4889" max="4889" width="10" style="63" customWidth="1"/>
    <col min="4890" max="4890" width="9.5546875" style="63" customWidth="1"/>
    <col min="4891" max="4891" width="9.88671875" style="63" customWidth="1"/>
    <col min="4892" max="4892" width="9.5546875" style="63" customWidth="1"/>
    <col min="4893" max="4893" width="11.5546875" style="63" customWidth="1"/>
    <col min="4894" max="4897" width="0" style="63" hidden="1" customWidth="1"/>
    <col min="4898" max="4898" width="9.6640625" style="63" customWidth="1"/>
    <col min="4899" max="4900" width="7.5546875" style="63" customWidth="1"/>
    <col min="4901" max="4901" width="7.6640625" style="63" customWidth="1"/>
    <col min="4902" max="4902" width="8.44140625" style="63" customWidth="1"/>
    <col min="4903" max="4903" width="7.6640625" style="63" customWidth="1"/>
    <col min="4904" max="4904" width="8.6640625" style="63" customWidth="1"/>
    <col min="4905" max="4905" width="0" style="63" hidden="1" customWidth="1"/>
    <col min="4906" max="4906" width="7.21875" style="63" customWidth="1"/>
    <col min="4907" max="4907" width="6.6640625" style="63" customWidth="1"/>
    <col min="4908" max="4908" width="0" style="63" hidden="1" customWidth="1"/>
    <col min="4909" max="4909" width="6.109375" style="63" customWidth="1"/>
    <col min="4910" max="4910" width="10.21875" style="63" customWidth="1"/>
    <col min="4911" max="4911" width="9" style="63" customWidth="1"/>
    <col min="4912" max="4940" width="0" style="63" hidden="1" customWidth="1"/>
    <col min="4941" max="5106" width="9.109375" style="63"/>
    <col min="5107" max="5107" width="4.109375" style="63" customWidth="1"/>
    <col min="5108" max="5108" width="26.44140625" style="63" customWidth="1"/>
    <col min="5109" max="5109" width="9.88671875" style="63" customWidth="1"/>
    <col min="5110" max="5110" width="8" style="63" customWidth="1"/>
    <col min="5111" max="5111" width="11.5546875" style="63" customWidth="1"/>
    <col min="5112" max="5112" width="7.44140625" style="63" customWidth="1"/>
    <col min="5113" max="5113" width="12" style="63" customWidth="1"/>
    <col min="5114" max="5114" width="7.5546875" style="63" customWidth="1"/>
    <col min="5115" max="5115" width="7.6640625" style="63" customWidth="1"/>
    <col min="5116" max="5135" width="0" style="63" hidden="1" customWidth="1"/>
    <col min="5136" max="5136" width="11" style="63" customWidth="1"/>
    <col min="5137" max="5137" width="8.6640625" style="63" customWidth="1"/>
    <col min="5138" max="5138" width="9.44140625" style="63" customWidth="1"/>
    <col min="5139" max="5139" width="9" style="63" customWidth="1"/>
    <col min="5140" max="5140" width="7.88671875" style="63" customWidth="1"/>
    <col min="5141" max="5141" width="10.21875" style="63" customWidth="1"/>
    <col min="5142" max="5143" width="9.88671875" style="63" customWidth="1"/>
    <col min="5144" max="5144" width="8.88671875" style="63" customWidth="1"/>
    <col min="5145" max="5145" width="10" style="63" customWidth="1"/>
    <col min="5146" max="5146" width="9.5546875" style="63" customWidth="1"/>
    <col min="5147" max="5147" width="9.88671875" style="63" customWidth="1"/>
    <col min="5148" max="5148" width="9.5546875" style="63" customWidth="1"/>
    <col min="5149" max="5149" width="11.5546875" style="63" customWidth="1"/>
    <col min="5150" max="5153" width="0" style="63" hidden="1" customWidth="1"/>
    <col min="5154" max="5154" width="9.6640625" style="63" customWidth="1"/>
    <col min="5155" max="5156" width="7.5546875" style="63" customWidth="1"/>
    <col min="5157" max="5157" width="7.6640625" style="63" customWidth="1"/>
    <col min="5158" max="5158" width="8.44140625" style="63" customWidth="1"/>
    <col min="5159" max="5159" width="7.6640625" style="63" customWidth="1"/>
    <col min="5160" max="5160" width="8.6640625" style="63" customWidth="1"/>
    <col min="5161" max="5161" width="0" style="63" hidden="1" customWidth="1"/>
    <col min="5162" max="5162" width="7.21875" style="63" customWidth="1"/>
    <col min="5163" max="5163" width="6.6640625" style="63" customWidth="1"/>
    <col min="5164" max="5164" width="0" style="63" hidden="1" customWidth="1"/>
    <col min="5165" max="5165" width="6.109375" style="63" customWidth="1"/>
    <col min="5166" max="5166" width="10.21875" style="63" customWidth="1"/>
    <col min="5167" max="5167" width="9" style="63" customWidth="1"/>
    <col min="5168" max="5196" width="0" style="63" hidden="1" customWidth="1"/>
    <col min="5197" max="5362" width="9.109375" style="63"/>
    <col min="5363" max="5363" width="4.109375" style="63" customWidth="1"/>
    <col min="5364" max="5364" width="26.44140625" style="63" customWidth="1"/>
    <col min="5365" max="5365" width="9.88671875" style="63" customWidth="1"/>
    <col min="5366" max="5366" width="8" style="63" customWidth="1"/>
    <col min="5367" max="5367" width="11.5546875" style="63" customWidth="1"/>
    <col min="5368" max="5368" width="7.44140625" style="63" customWidth="1"/>
    <col min="5369" max="5369" width="12" style="63" customWidth="1"/>
    <col min="5370" max="5370" width="7.5546875" style="63" customWidth="1"/>
    <col min="5371" max="5371" width="7.6640625" style="63" customWidth="1"/>
    <col min="5372" max="5391" width="0" style="63" hidden="1" customWidth="1"/>
    <col min="5392" max="5392" width="11" style="63" customWidth="1"/>
    <col min="5393" max="5393" width="8.6640625" style="63" customWidth="1"/>
    <col min="5394" max="5394" width="9.44140625" style="63" customWidth="1"/>
    <col min="5395" max="5395" width="9" style="63" customWidth="1"/>
    <col min="5396" max="5396" width="7.88671875" style="63" customWidth="1"/>
    <col min="5397" max="5397" width="10.21875" style="63" customWidth="1"/>
    <col min="5398" max="5399" width="9.88671875" style="63" customWidth="1"/>
    <col min="5400" max="5400" width="8.88671875" style="63" customWidth="1"/>
    <col min="5401" max="5401" width="10" style="63" customWidth="1"/>
    <col min="5402" max="5402" width="9.5546875" style="63" customWidth="1"/>
    <col min="5403" max="5403" width="9.88671875" style="63" customWidth="1"/>
    <col min="5404" max="5404" width="9.5546875" style="63" customWidth="1"/>
    <col min="5405" max="5405" width="11.5546875" style="63" customWidth="1"/>
    <col min="5406" max="5409" width="0" style="63" hidden="1" customWidth="1"/>
    <col min="5410" max="5410" width="9.6640625" style="63" customWidth="1"/>
    <col min="5411" max="5412" width="7.5546875" style="63" customWidth="1"/>
    <col min="5413" max="5413" width="7.6640625" style="63" customWidth="1"/>
    <col min="5414" max="5414" width="8.44140625" style="63" customWidth="1"/>
    <col min="5415" max="5415" width="7.6640625" style="63" customWidth="1"/>
    <col min="5416" max="5416" width="8.6640625" style="63" customWidth="1"/>
    <col min="5417" max="5417" width="0" style="63" hidden="1" customWidth="1"/>
    <col min="5418" max="5418" width="7.21875" style="63" customWidth="1"/>
    <col min="5419" max="5419" width="6.6640625" style="63" customWidth="1"/>
    <col min="5420" max="5420" width="0" style="63" hidden="1" customWidth="1"/>
    <col min="5421" max="5421" width="6.109375" style="63" customWidth="1"/>
    <col min="5422" max="5422" width="10.21875" style="63" customWidth="1"/>
    <col min="5423" max="5423" width="9" style="63" customWidth="1"/>
    <col min="5424" max="5452" width="0" style="63" hidden="1" customWidth="1"/>
    <col min="5453" max="5618" width="9.109375" style="63"/>
    <col min="5619" max="5619" width="4.109375" style="63" customWidth="1"/>
    <col min="5620" max="5620" width="26.44140625" style="63" customWidth="1"/>
    <col min="5621" max="5621" width="9.88671875" style="63" customWidth="1"/>
    <col min="5622" max="5622" width="8" style="63" customWidth="1"/>
    <col min="5623" max="5623" width="11.5546875" style="63" customWidth="1"/>
    <col min="5624" max="5624" width="7.44140625" style="63" customWidth="1"/>
    <col min="5625" max="5625" width="12" style="63" customWidth="1"/>
    <col min="5626" max="5626" width="7.5546875" style="63" customWidth="1"/>
    <col min="5627" max="5627" width="7.6640625" style="63" customWidth="1"/>
    <col min="5628" max="5647" width="0" style="63" hidden="1" customWidth="1"/>
    <col min="5648" max="5648" width="11" style="63" customWidth="1"/>
    <col min="5649" max="5649" width="8.6640625" style="63" customWidth="1"/>
    <col min="5650" max="5650" width="9.44140625" style="63" customWidth="1"/>
    <col min="5651" max="5651" width="9" style="63" customWidth="1"/>
    <col min="5652" max="5652" width="7.88671875" style="63" customWidth="1"/>
    <col min="5653" max="5653" width="10.21875" style="63" customWidth="1"/>
    <col min="5654" max="5655" width="9.88671875" style="63" customWidth="1"/>
    <col min="5656" max="5656" width="8.88671875" style="63" customWidth="1"/>
    <col min="5657" max="5657" width="10" style="63" customWidth="1"/>
    <col min="5658" max="5658" width="9.5546875" style="63" customWidth="1"/>
    <col min="5659" max="5659" width="9.88671875" style="63" customWidth="1"/>
    <col min="5660" max="5660" width="9.5546875" style="63" customWidth="1"/>
    <col min="5661" max="5661" width="11.5546875" style="63" customWidth="1"/>
    <col min="5662" max="5665" width="0" style="63" hidden="1" customWidth="1"/>
    <col min="5666" max="5666" width="9.6640625" style="63" customWidth="1"/>
    <col min="5667" max="5668" width="7.5546875" style="63" customWidth="1"/>
    <col min="5669" max="5669" width="7.6640625" style="63" customWidth="1"/>
    <col min="5670" max="5670" width="8.44140625" style="63" customWidth="1"/>
    <col min="5671" max="5671" width="7.6640625" style="63" customWidth="1"/>
    <col min="5672" max="5672" width="8.6640625" style="63" customWidth="1"/>
    <col min="5673" max="5673" width="0" style="63" hidden="1" customWidth="1"/>
    <col min="5674" max="5674" width="7.21875" style="63" customWidth="1"/>
    <col min="5675" max="5675" width="6.6640625" style="63" customWidth="1"/>
    <col min="5676" max="5676" width="0" style="63" hidden="1" customWidth="1"/>
    <col min="5677" max="5677" width="6.109375" style="63" customWidth="1"/>
    <col min="5678" max="5678" width="10.21875" style="63" customWidth="1"/>
    <col min="5679" max="5679" width="9" style="63" customWidth="1"/>
    <col min="5680" max="5708" width="0" style="63" hidden="1" customWidth="1"/>
    <col min="5709" max="5874" width="9.109375" style="63"/>
    <col min="5875" max="5875" width="4.109375" style="63" customWidth="1"/>
    <col min="5876" max="5876" width="26.44140625" style="63" customWidth="1"/>
    <col min="5877" max="5877" width="9.88671875" style="63" customWidth="1"/>
    <col min="5878" max="5878" width="8" style="63" customWidth="1"/>
    <col min="5879" max="5879" width="11.5546875" style="63" customWidth="1"/>
    <col min="5880" max="5880" width="7.44140625" style="63" customWidth="1"/>
    <col min="5881" max="5881" width="12" style="63" customWidth="1"/>
    <col min="5882" max="5882" width="7.5546875" style="63" customWidth="1"/>
    <col min="5883" max="5883" width="7.6640625" style="63" customWidth="1"/>
    <col min="5884" max="5903" width="0" style="63" hidden="1" customWidth="1"/>
    <col min="5904" max="5904" width="11" style="63" customWidth="1"/>
    <col min="5905" max="5905" width="8.6640625" style="63" customWidth="1"/>
    <col min="5906" max="5906" width="9.44140625" style="63" customWidth="1"/>
    <col min="5907" max="5907" width="9" style="63" customWidth="1"/>
    <col min="5908" max="5908" width="7.88671875" style="63" customWidth="1"/>
    <col min="5909" max="5909" width="10.21875" style="63" customWidth="1"/>
    <col min="5910" max="5911" width="9.88671875" style="63" customWidth="1"/>
    <col min="5912" max="5912" width="8.88671875" style="63" customWidth="1"/>
    <col min="5913" max="5913" width="10" style="63" customWidth="1"/>
    <col min="5914" max="5914" width="9.5546875" style="63" customWidth="1"/>
    <col min="5915" max="5915" width="9.88671875" style="63" customWidth="1"/>
    <col min="5916" max="5916" width="9.5546875" style="63" customWidth="1"/>
    <col min="5917" max="5917" width="11.5546875" style="63" customWidth="1"/>
    <col min="5918" max="5921" width="0" style="63" hidden="1" customWidth="1"/>
    <col min="5922" max="5922" width="9.6640625" style="63" customWidth="1"/>
    <col min="5923" max="5924" width="7.5546875" style="63" customWidth="1"/>
    <col min="5925" max="5925" width="7.6640625" style="63" customWidth="1"/>
    <col min="5926" max="5926" width="8.44140625" style="63" customWidth="1"/>
    <col min="5927" max="5927" width="7.6640625" style="63" customWidth="1"/>
    <col min="5928" max="5928" width="8.6640625" style="63" customWidth="1"/>
    <col min="5929" max="5929" width="0" style="63" hidden="1" customWidth="1"/>
    <col min="5930" max="5930" width="7.21875" style="63" customWidth="1"/>
    <col min="5931" max="5931" width="6.6640625" style="63" customWidth="1"/>
    <col min="5932" max="5932" width="0" style="63" hidden="1" customWidth="1"/>
    <col min="5933" max="5933" width="6.109375" style="63" customWidth="1"/>
    <col min="5934" max="5934" width="10.21875" style="63" customWidth="1"/>
    <col min="5935" max="5935" width="9" style="63" customWidth="1"/>
    <col min="5936" max="5964" width="0" style="63" hidden="1" customWidth="1"/>
    <col min="5965" max="6130" width="9.109375" style="63"/>
    <col min="6131" max="6131" width="4.109375" style="63" customWidth="1"/>
    <col min="6132" max="6132" width="26.44140625" style="63" customWidth="1"/>
    <col min="6133" max="6133" width="9.88671875" style="63" customWidth="1"/>
    <col min="6134" max="6134" width="8" style="63" customWidth="1"/>
    <col min="6135" max="6135" width="11.5546875" style="63" customWidth="1"/>
    <col min="6136" max="6136" width="7.44140625" style="63" customWidth="1"/>
    <col min="6137" max="6137" width="12" style="63" customWidth="1"/>
    <col min="6138" max="6138" width="7.5546875" style="63" customWidth="1"/>
    <col min="6139" max="6139" width="7.6640625" style="63" customWidth="1"/>
    <col min="6140" max="6159" width="0" style="63" hidden="1" customWidth="1"/>
    <col min="6160" max="6160" width="11" style="63" customWidth="1"/>
    <col min="6161" max="6161" width="8.6640625" style="63" customWidth="1"/>
    <col min="6162" max="6162" width="9.44140625" style="63" customWidth="1"/>
    <col min="6163" max="6163" width="9" style="63" customWidth="1"/>
    <col min="6164" max="6164" width="7.88671875" style="63" customWidth="1"/>
    <col min="6165" max="6165" width="10.21875" style="63" customWidth="1"/>
    <col min="6166" max="6167" width="9.88671875" style="63" customWidth="1"/>
    <col min="6168" max="6168" width="8.88671875" style="63" customWidth="1"/>
    <col min="6169" max="6169" width="10" style="63" customWidth="1"/>
    <col min="6170" max="6170" width="9.5546875" style="63" customWidth="1"/>
    <col min="6171" max="6171" width="9.88671875" style="63" customWidth="1"/>
    <col min="6172" max="6172" width="9.5546875" style="63" customWidth="1"/>
    <col min="6173" max="6173" width="11.5546875" style="63" customWidth="1"/>
    <col min="6174" max="6177" width="0" style="63" hidden="1" customWidth="1"/>
    <col min="6178" max="6178" width="9.6640625" style="63" customWidth="1"/>
    <col min="6179" max="6180" width="7.5546875" style="63" customWidth="1"/>
    <col min="6181" max="6181" width="7.6640625" style="63" customWidth="1"/>
    <col min="6182" max="6182" width="8.44140625" style="63" customWidth="1"/>
    <col min="6183" max="6183" width="7.6640625" style="63" customWidth="1"/>
    <col min="6184" max="6184" width="8.6640625" style="63" customWidth="1"/>
    <col min="6185" max="6185" width="0" style="63" hidden="1" customWidth="1"/>
    <col min="6186" max="6186" width="7.21875" style="63" customWidth="1"/>
    <col min="6187" max="6187" width="6.6640625" style="63" customWidth="1"/>
    <col min="6188" max="6188" width="0" style="63" hidden="1" customWidth="1"/>
    <col min="6189" max="6189" width="6.109375" style="63" customWidth="1"/>
    <col min="6190" max="6190" width="10.21875" style="63" customWidth="1"/>
    <col min="6191" max="6191" width="9" style="63" customWidth="1"/>
    <col min="6192" max="6220" width="0" style="63" hidden="1" customWidth="1"/>
    <col min="6221" max="6386" width="9.109375" style="63"/>
    <col min="6387" max="6387" width="4.109375" style="63" customWidth="1"/>
    <col min="6388" max="6388" width="26.44140625" style="63" customWidth="1"/>
    <col min="6389" max="6389" width="9.88671875" style="63" customWidth="1"/>
    <col min="6390" max="6390" width="8" style="63" customWidth="1"/>
    <col min="6391" max="6391" width="11.5546875" style="63" customWidth="1"/>
    <col min="6392" max="6392" width="7.44140625" style="63" customWidth="1"/>
    <col min="6393" max="6393" width="12" style="63" customWidth="1"/>
    <col min="6394" max="6394" width="7.5546875" style="63" customWidth="1"/>
    <col min="6395" max="6395" width="7.6640625" style="63" customWidth="1"/>
    <col min="6396" max="6415" width="0" style="63" hidden="1" customWidth="1"/>
    <col min="6416" max="6416" width="11" style="63" customWidth="1"/>
    <col min="6417" max="6417" width="8.6640625" style="63" customWidth="1"/>
    <col min="6418" max="6418" width="9.44140625" style="63" customWidth="1"/>
    <col min="6419" max="6419" width="9" style="63" customWidth="1"/>
    <col min="6420" max="6420" width="7.88671875" style="63" customWidth="1"/>
    <col min="6421" max="6421" width="10.21875" style="63" customWidth="1"/>
    <col min="6422" max="6423" width="9.88671875" style="63" customWidth="1"/>
    <col min="6424" max="6424" width="8.88671875" style="63" customWidth="1"/>
    <col min="6425" max="6425" width="10" style="63" customWidth="1"/>
    <col min="6426" max="6426" width="9.5546875" style="63" customWidth="1"/>
    <col min="6427" max="6427" width="9.88671875" style="63" customWidth="1"/>
    <col min="6428" max="6428" width="9.5546875" style="63" customWidth="1"/>
    <col min="6429" max="6429" width="11.5546875" style="63" customWidth="1"/>
    <col min="6430" max="6433" width="0" style="63" hidden="1" customWidth="1"/>
    <col min="6434" max="6434" width="9.6640625" style="63" customWidth="1"/>
    <col min="6435" max="6436" width="7.5546875" style="63" customWidth="1"/>
    <col min="6437" max="6437" width="7.6640625" style="63" customWidth="1"/>
    <col min="6438" max="6438" width="8.44140625" style="63" customWidth="1"/>
    <col min="6439" max="6439" width="7.6640625" style="63" customWidth="1"/>
    <col min="6440" max="6440" width="8.6640625" style="63" customWidth="1"/>
    <col min="6441" max="6441" width="0" style="63" hidden="1" customWidth="1"/>
    <col min="6442" max="6442" width="7.21875" style="63" customWidth="1"/>
    <col min="6443" max="6443" width="6.6640625" style="63" customWidth="1"/>
    <col min="6444" max="6444" width="0" style="63" hidden="1" customWidth="1"/>
    <col min="6445" max="6445" width="6.109375" style="63" customWidth="1"/>
    <col min="6446" max="6446" width="10.21875" style="63" customWidth="1"/>
    <col min="6447" max="6447" width="9" style="63" customWidth="1"/>
    <col min="6448" max="6476" width="0" style="63" hidden="1" customWidth="1"/>
    <col min="6477" max="6642" width="9.109375" style="63"/>
    <col min="6643" max="6643" width="4.109375" style="63" customWidth="1"/>
    <col min="6644" max="6644" width="26.44140625" style="63" customWidth="1"/>
    <col min="6645" max="6645" width="9.88671875" style="63" customWidth="1"/>
    <col min="6646" max="6646" width="8" style="63" customWidth="1"/>
    <col min="6647" max="6647" width="11.5546875" style="63" customWidth="1"/>
    <col min="6648" max="6648" width="7.44140625" style="63" customWidth="1"/>
    <col min="6649" max="6649" width="12" style="63" customWidth="1"/>
    <col min="6650" max="6650" width="7.5546875" style="63" customWidth="1"/>
    <col min="6651" max="6651" width="7.6640625" style="63" customWidth="1"/>
    <col min="6652" max="6671" width="0" style="63" hidden="1" customWidth="1"/>
    <col min="6672" max="6672" width="11" style="63" customWidth="1"/>
    <col min="6673" max="6673" width="8.6640625" style="63" customWidth="1"/>
    <col min="6674" max="6674" width="9.44140625" style="63" customWidth="1"/>
    <col min="6675" max="6675" width="9" style="63" customWidth="1"/>
    <col min="6676" max="6676" width="7.88671875" style="63" customWidth="1"/>
    <col min="6677" max="6677" width="10.21875" style="63" customWidth="1"/>
    <col min="6678" max="6679" width="9.88671875" style="63" customWidth="1"/>
    <col min="6680" max="6680" width="8.88671875" style="63" customWidth="1"/>
    <col min="6681" max="6681" width="10" style="63" customWidth="1"/>
    <col min="6682" max="6682" width="9.5546875" style="63" customWidth="1"/>
    <col min="6683" max="6683" width="9.88671875" style="63" customWidth="1"/>
    <col min="6684" max="6684" width="9.5546875" style="63" customWidth="1"/>
    <col min="6685" max="6685" width="11.5546875" style="63" customWidth="1"/>
    <col min="6686" max="6689" width="0" style="63" hidden="1" customWidth="1"/>
    <col min="6690" max="6690" width="9.6640625" style="63" customWidth="1"/>
    <col min="6691" max="6692" width="7.5546875" style="63" customWidth="1"/>
    <col min="6693" max="6693" width="7.6640625" style="63" customWidth="1"/>
    <col min="6694" max="6694" width="8.44140625" style="63" customWidth="1"/>
    <col min="6695" max="6695" width="7.6640625" style="63" customWidth="1"/>
    <col min="6696" max="6696" width="8.6640625" style="63" customWidth="1"/>
    <col min="6697" max="6697" width="0" style="63" hidden="1" customWidth="1"/>
    <col min="6698" max="6698" width="7.21875" style="63" customWidth="1"/>
    <col min="6699" max="6699" width="6.6640625" style="63" customWidth="1"/>
    <col min="6700" max="6700" width="0" style="63" hidden="1" customWidth="1"/>
    <col min="6701" max="6701" width="6.109375" style="63" customWidth="1"/>
    <col min="6702" max="6702" width="10.21875" style="63" customWidth="1"/>
    <col min="6703" max="6703" width="9" style="63" customWidth="1"/>
    <col min="6704" max="6732" width="0" style="63" hidden="1" customWidth="1"/>
    <col min="6733" max="6898" width="9.109375" style="63"/>
    <col min="6899" max="6899" width="4.109375" style="63" customWidth="1"/>
    <col min="6900" max="6900" width="26.44140625" style="63" customWidth="1"/>
    <col min="6901" max="6901" width="9.88671875" style="63" customWidth="1"/>
    <col min="6902" max="6902" width="8" style="63" customWidth="1"/>
    <col min="6903" max="6903" width="11.5546875" style="63" customWidth="1"/>
    <col min="6904" max="6904" width="7.44140625" style="63" customWidth="1"/>
    <col min="6905" max="6905" width="12" style="63" customWidth="1"/>
    <col min="6906" max="6906" width="7.5546875" style="63" customWidth="1"/>
    <col min="6907" max="6907" width="7.6640625" style="63" customWidth="1"/>
    <col min="6908" max="6927" width="0" style="63" hidden="1" customWidth="1"/>
    <col min="6928" max="6928" width="11" style="63" customWidth="1"/>
    <col min="6929" max="6929" width="8.6640625" style="63" customWidth="1"/>
    <col min="6930" max="6930" width="9.44140625" style="63" customWidth="1"/>
    <col min="6931" max="6931" width="9" style="63" customWidth="1"/>
    <col min="6932" max="6932" width="7.88671875" style="63" customWidth="1"/>
    <col min="6933" max="6933" width="10.21875" style="63" customWidth="1"/>
    <col min="6934" max="6935" width="9.88671875" style="63" customWidth="1"/>
    <col min="6936" max="6936" width="8.88671875" style="63" customWidth="1"/>
    <col min="6937" max="6937" width="10" style="63" customWidth="1"/>
    <col min="6938" max="6938" width="9.5546875" style="63" customWidth="1"/>
    <col min="6939" max="6939" width="9.88671875" style="63" customWidth="1"/>
    <col min="6940" max="6940" width="9.5546875" style="63" customWidth="1"/>
    <col min="6941" max="6941" width="11.5546875" style="63" customWidth="1"/>
    <col min="6942" max="6945" width="0" style="63" hidden="1" customWidth="1"/>
    <col min="6946" max="6946" width="9.6640625" style="63" customWidth="1"/>
    <col min="6947" max="6948" width="7.5546875" style="63" customWidth="1"/>
    <col min="6949" max="6949" width="7.6640625" style="63" customWidth="1"/>
    <col min="6950" max="6950" width="8.44140625" style="63" customWidth="1"/>
    <col min="6951" max="6951" width="7.6640625" style="63" customWidth="1"/>
    <col min="6952" max="6952" width="8.6640625" style="63" customWidth="1"/>
    <col min="6953" max="6953" width="0" style="63" hidden="1" customWidth="1"/>
    <col min="6954" max="6954" width="7.21875" style="63" customWidth="1"/>
    <col min="6955" max="6955" width="6.6640625" style="63" customWidth="1"/>
    <col min="6956" max="6956" width="0" style="63" hidden="1" customWidth="1"/>
    <col min="6957" max="6957" width="6.109375" style="63" customWidth="1"/>
    <col min="6958" max="6958" width="10.21875" style="63" customWidth="1"/>
    <col min="6959" max="6959" width="9" style="63" customWidth="1"/>
    <col min="6960" max="6988" width="0" style="63" hidden="1" customWidth="1"/>
    <col min="6989" max="7154" width="9.109375" style="63"/>
    <col min="7155" max="7155" width="4.109375" style="63" customWidth="1"/>
    <col min="7156" max="7156" width="26.44140625" style="63" customWidth="1"/>
    <col min="7157" max="7157" width="9.88671875" style="63" customWidth="1"/>
    <col min="7158" max="7158" width="8" style="63" customWidth="1"/>
    <col min="7159" max="7159" width="11.5546875" style="63" customWidth="1"/>
    <col min="7160" max="7160" width="7.44140625" style="63" customWidth="1"/>
    <col min="7161" max="7161" width="12" style="63" customWidth="1"/>
    <col min="7162" max="7162" width="7.5546875" style="63" customWidth="1"/>
    <col min="7163" max="7163" width="7.6640625" style="63" customWidth="1"/>
    <col min="7164" max="7183" width="0" style="63" hidden="1" customWidth="1"/>
    <col min="7184" max="7184" width="11" style="63" customWidth="1"/>
    <col min="7185" max="7185" width="8.6640625" style="63" customWidth="1"/>
    <col min="7186" max="7186" width="9.44140625" style="63" customWidth="1"/>
    <col min="7187" max="7187" width="9" style="63" customWidth="1"/>
    <col min="7188" max="7188" width="7.88671875" style="63" customWidth="1"/>
    <col min="7189" max="7189" width="10.21875" style="63" customWidth="1"/>
    <col min="7190" max="7191" width="9.88671875" style="63" customWidth="1"/>
    <col min="7192" max="7192" width="8.88671875" style="63" customWidth="1"/>
    <col min="7193" max="7193" width="10" style="63" customWidth="1"/>
    <col min="7194" max="7194" width="9.5546875" style="63" customWidth="1"/>
    <col min="7195" max="7195" width="9.88671875" style="63" customWidth="1"/>
    <col min="7196" max="7196" width="9.5546875" style="63" customWidth="1"/>
    <col min="7197" max="7197" width="11.5546875" style="63" customWidth="1"/>
    <col min="7198" max="7201" width="0" style="63" hidden="1" customWidth="1"/>
    <col min="7202" max="7202" width="9.6640625" style="63" customWidth="1"/>
    <col min="7203" max="7204" width="7.5546875" style="63" customWidth="1"/>
    <col min="7205" max="7205" width="7.6640625" style="63" customWidth="1"/>
    <col min="7206" max="7206" width="8.44140625" style="63" customWidth="1"/>
    <col min="7207" max="7207" width="7.6640625" style="63" customWidth="1"/>
    <col min="7208" max="7208" width="8.6640625" style="63" customWidth="1"/>
    <col min="7209" max="7209" width="0" style="63" hidden="1" customWidth="1"/>
    <col min="7210" max="7210" width="7.21875" style="63" customWidth="1"/>
    <col min="7211" max="7211" width="6.6640625" style="63" customWidth="1"/>
    <col min="7212" max="7212" width="0" style="63" hidden="1" customWidth="1"/>
    <col min="7213" max="7213" width="6.109375" style="63" customWidth="1"/>
    <col min="7214" max="7214" width="10.21875" style="63" customWidth="1"/>
    <col min="7215" max="7215" width="9" style="63" customWidth="1"/>
    <col min="7216" max="7244" width="0" style="63" hidden="1" customWidth="1"/>
    <col min="7245" max="7410" width="9.109375" style="63"/>
    <col min="7411" max="7411" width="4.109375" style="63" customWidth="1"/>
    <col min="7412" max="7412" width="26.44140625" style="63" customWidth="1"/>
    <col min="7413" max="7413" width="9.88671875" style="63" customWidth="1"/>
    <col min="7414" max="7414" width="8" style="63" customWidth="1"/>
    <col min="7415" max="7415" width="11.5546875" style="63" customWidth="1"/>
    <col min="7416" max="7416" width="7.44140625" style="63" customWidth="1"/>
    <col min="7417" max="7417" width="12" style="63" customWidth="1"/>
    <col min="7418" max="7418" width="7.5546875" style="63" customWidth="1"/>
    <col min="7419" max="7419" width="7.6640625" style="63" customWidth="1"/>
    <col min="7420" max="7439" width="0" style="63" hidden="1" customWidth="1"/>
    <col min="7440" max="7440" width="11" style="63" customWidth="1"/>
    <col min="7441" max="7441" width="8.6640625" style="63" customWidth="1"/>
    <col min="7442" max="7442" width="9.44140625" style="63" customWidth="1"/>
    <col min="7443" max="7443" width="9" style="63" customWidth="1"/>
    <col min="7444" max="7444" width="7.88671875" style="63" customWidth="1"/>
    <col min="7445" max="7445" width="10.21875" style="63" customWidth="1"/>
    <col min="7446" max="7447" width="9.88671875" style="63" customWidth="1"/>
    <col min="7448" max="7448" width="8.88671875" style="63" customWidth="1"/>
    <col min="7449" max="7449" width="10" style="63" customWidth="1"/>
    <col min="7450" max="7450" width="9.5546875" style="63" customWidth="1"/>
    <col min="7451" max="7451" width="9.88671875" style="63" customWidth="1"/>
    <col min="7452" max="7452" width="9.5546875" style="63" customWidth="1"/>
    <col min="7453" max="7453" width="11.5546875" style="63" customWidth="1"/>
    <col min="7454" max="7457" width="0" style="63" hidden="1" customWidth="1"/>
    <col min="7458" max="7458" width="9.6640625" style="63" customWidth="1"/>
    <col min="7459" max="7460" width="7.5546875" style="63" customWidth="1"/>
    <col min="7461" max="7461" width="7.6640625" style="63" customWidth="1"/>
    <col min="7462" max="7462" width="8.44140625" style="63" customWidth="1"/>
    <col min="7463" max="7463" width="7.6640625" style="63" customWidth="1"/>
    <col min="7464" max="7464" width="8.6640625" style="63" customWidth="1"/>
    <col min="7465" max="7465" width="0" style="63" hidden="1" customWidth="1"/>
    <col min="7466" max="7466" width="7.21875" style="63" customWidth="1"/>
    <col min="7467" max="7467" width="6.6640625" style="63" customWidth="1"/>
    <col min="7468" max="7468" width="0" style="63" hidden="1" customWidth="1"/>
    <col min="7469" max="7469" width="6.109375" style="63" customWidth="1"/>
    <col min="7470" max="7470" width="10.21875" style="63" customWidth="1"/>
    <col min="7471" max="7471" width="9" style="63" customWidth="1"/>
    <col min="7472" max="7500" width="0" style="63" hidden="1" customWidth="1"/>
    <col min="7501" max="7666" width="9.109375" style="63"/>
    <col min="7667" max="7667" width="4.109375" style="63" customWidth="1"/>
    <col min="7668" max="7668" width="26.44140625" style="63" customWidth="1"/>
    <col min="7669" max="7669" width="9.88671875" style="63" customWidth="1"/>
    <col min="7670" max="7670" width="8" style="63" customWidth="1"/>
    <col min="7671" max="7671" width="11.5546875" style="63" customWidth="1"/>
    <col min="7672" max="7672" width="7.44140625" style="63" customWidth="1"/>
    <col min="7673" max="7673" width="12" style="63" customWidth="1"/>
    <col min="7674" max="7674" width="7.5546875" style="63" customWidth="1"/>
    <col min="7675" max="7675" width="7.6640625" style="63" customWidth="1"/>
    <col min="7676" max="7695" width="0" style="63" hidden="1" customWidth="1"/>
    <col min="7696" max="7696" width="11" style="63" customWidth="1"/>
    <col min="7697" max="7697" width="8.6640625" style="63" customWidth="1"/>
    <col min="7698" max="7698" width="9.44140625" style="63" customWidth="1"/>
    <col min="7699" max="7699" width="9" style="63" customWidth="1"/>
    <col min="7700" max="7700" width="7.88671875" style="63" customWidth="1"/>
    <col min="7701" max="7701" width="10.21875" style="63" customWidth="1"/>
    <col min="7702" max="7703" width="9.88671875" style="63" customWidth="1"/>
    <col min="7704" max="7704" width="8.88671875" style="63" customWidth="1"/>
    <col min="7705" max="7705" width="10" style="63" customWidth="1"/>
    <col min="7706" max="7706" width="9.5546875" style="63" customWidth="1"/>
    <col min="7707" max="7707" width="9.88671875" style="63" customWidth="1"/>
    <col min="7708" max="7708" width="9.5546875" style="63" customWidth="1"/>
    <col min="7709" max="7709" width="11.5546875" style="63" customWidth="1"/>
    <col min="7710" max="7713" width="0" style="63" hidden="1" customWidth="1"/>
    <col min="7714" max="7714" width="9.6640625" style="63" customWidth="1"/>
    <col min="7715" max="7716" width="7.5546875" style="63" customWidth="1"/>
    <col min="7717" max="7717" width="7.6640625" style="63" customWidth="1"/>
    <col min="7718" max="7718" width="8.44140625" style="63" customWidth="1"/>
    <col min="7719" max="7719" width="7.6640625" style="63" customWidth="1"/>
    <col min="7720" max="7720" width="8.6640625" style="63" customWidth="1"/>
    <col min="7721" max="7721" width="0" style="63" hidden="1" customWidth="1"/>
    <col min="7722" max="7722" width="7.21875" style="63" customWidth="1"/>
    <col min="7723" max="7723" width="6.6640625" style="63" customWidth="1"/>
    <col min="7724" max="7724" width="0" style="63" hidden="1" customWidth="1"/>
    <col min="7725" max="7725" width="6.109375" style="63" customWidth="1"/>
    <col min="7726" max="7726" width="10.21875" style="63" customWidth="1"/>
    <col min="7727" max="7727" width="9" style="63" customWidth="1"/>
    <col min="7728" max="7756" width="0" style="63" hidden="1" customWidth="1"/>
    <col min="7757" max="7922" width="9.109375" style="63"/>
    <col min="7923" max="7923" width="4.109375" style="63" customWidth="1"/>
    <col min="7924" max="7924" width="26.44140625" style="63" customWidth="1"/>
    <col min="7925" max="7925" width="9.88671875" style="63" customWidth="1"/>
    <col min="7926" max="7926" width="8" style="63" customWidth="1"/>
    <col min="7927" max="7927" width="11.5546875" style="63" customWidth="1"/>
    <col min="7928" max="7928" width="7.44140625" style="63" customWidth="1"/>
    <col min="7929" max="7929" width="12" style="63" customWidth="1"/>
    <col min="7930" max="7930" width="7.5546875" style="63" customWidth="1"/>
    <col min="7931" max="7931" width="7.6640625" style="63" customWidth="1"/>
    <col min="7932" max="7951" width="0" style="63" hidden="1" customWidth="1"/>
    <col min="7952" max="7952" width="11" style="63" customWidth="1"/>
    <col min="7953" max="7953" width="8.6640625" style="63" customWidth="1"/>
    <col min="7954" max="7954" width="9.44140625" style="63" customWidth="1"/>
    <col min="7955" max="7955" width="9" style="63" customWidth="1"/>
    <col min="7956" max="7956" width="7.88671875" style="63" customWidth="1"/>
    <col min="7957" max="7957" width="10.21875" style="63" customWidth="1"/>
    <col min="7958" max="7959" width="9.88671875" style="63" customWidth="1"/>
    <col min="7960" max="7960" width="8.88671875" style="63" customWidth="1"/>
    <col min="7961" max="7961" width="10" style="63" customWidth="1"/>
    <col min="7962" max="7962" width="9.5546875" style="63" customWidth="1"/>
    <col min="7963" max="7963" width="9.88671875" style="63" customWidth="1"/>
    <col min="7964" max="7964" width="9.5546875" style="63" customWidth="1"/>
    <col min="7965" max="7965" width="11.5546875" style="63" customWidth="1"/>
    <col min="7966" max="7969" width="0" style="63" hidden="1" customWidth="1"/>
    <col min="7970" max="7970" width="9.6640625" style="63" customWidth="1"/>
    <col min="7971" max="7972" width="7.5546875" style="63" customWidth="1"/>
    <col min="7973" max="7973" width="7.6640625" style="63" customWidth="1"/>
    <col min="7974" max="7974" width="8.44140625" style="63" customWidth="1"/>
    <col min="7975" max="7975" width="7.6640625" style="63" customWidth="1"/>
    <col min="7976" max="7976" width="8.6640625" style="63" customWidth="1"/>
    <col min="7977" max="7977" width="0" style="63" hidden="1" customWidth="1"/>
    <col min="7978" max="7978" width="7.21875" style="63" customWidth="1"/>
    <col min="7979" max="7979" width="6.6640625" style="63" customWidth="1"/>
    <col min="7980" max="7980" width="0" style="63" hidden="1" customWidth="1"/>
    <col min="7981" max="7981" width="6.109375" style="63" customWidth="1"/>
    <col min="7982" max="7982" width="10.21875" style="63" customWidth="1"/>
    <col min="7983" max="7983" width="9" style="63" customWidth="1"/>
    <col min="7984" max="8012" width="0" style="63" hidden="1" customWidth="1"/>
    <col min="8013" max="8178" width="9.109375" style="63"/>
    <col min="8179" max="8179" width="4.109375" style="63" customWidth="1"/>
    <col min="8180" max="8180" width="26.44140625" style="63" customWidth="1"/>
    <col min="8181" max="8181" width="9.88671875" style="63" customWidth="1"/>
    <col min="8182" max="8182" width="8" style="63" customWidth="1"/>
    <col min="8183" max="8183" width="11.5546875" style="63" customWidth="1"/>
    <col min="8184" max="8184" width="7.44140625" style="63" customWidth="1"/>
    <col min="8185" max="8185" width="12" style="63" customWidth="1"/>
    <col min="8186" max="8186" width="7.5546875" style="63" customWidth="1"/>
    <col min="8187" max="8187" width="7.6640625" style="63" customWidth="1"/>
    <col min="8188" max="8207" width="0" style="63" hidden="1" customWidth="1"/>
    <col min="8208" max="8208" width="11" style="63" customWidth="1"/>
    <col min="8209" max="8209" width="8.6640625" style="63" customWidth="1"/>
    <col min="8210" max="8210" width="9.44140625" style="63" customWidth="1"/>
    <col min="8211" max="8211" width="9" style="63" customWidth="1"/>
    <col min="8212" max="8212" width="7.88671875" style="63" customWidth="1"/>
    <col min="8213" max="8213" width="10.21875" style="63" customWidth="1"/>
    <col min="8214" max="8215" width="9.88671875" style="63" customWidth="1"/>
    <col min="8216" max="8216" width="8.88671875" style="63" customWidth="1"/>
    <col min="8217" max="8217" width="10" style="63" customWidth="1"/>
    <col min="8218" max="8218" width="9.5546875" style="63" customWidth="1"/>
    <col min="8219" max="8219" width="9.88671875" style="63" customWidth="1"/>
    <col min="8220" max="8220" width="9.5546875" style="63" customWidth="1"/>
    <col min="8221" max="8221" width="11.5546875" style="63" customWidth="1"/>
    <col min="8222" max="8225" width="0" style="63" hidden="1" customWidth="1"/>
    <col min="8226" max="8226" width="9.6640625" style="63" customWidth="1"/>
    <col min="8227" max="8228" width="7.5546875" style="63" customWidth="1"/>
    <col min="8229" max="8229" width="7.6640625" style="63" customWidth="1"/>
    <col min="8230" max="8230" width="8.44140625" style="63" customWidth="1"/>
    <col min="8231" max="8231" width="7.6640625" style="63" customWidth="1"/>
    <col min="8232" max="8232" width="8.6640625" style="63" customWidth="1"/>
    <col min="8233" max="8233" width="0" style="63" hidden="1" customWidth="1"/>
    <col min="8234" max="8234" width="7.21875" style="63" customWidth="1"/>
    <col min="8235" max="8235" width="6.6640625" style="63" customWidth="1"/>
    <col min="8236" max="8236" width="0" style="63" hidden="1" customWidth="1"/>
    <col min="8237" max="8237" width="6.109375" style="63" customWidth="1"/>
    <col min="8238" max="8238" width="10.21875" style="63" customWidth="1"/>
    <col min="8239" max="8239" width="9" style="63" customWidth="1"/>
    <col min="8240" max="8268" width="0" style="63" hidden="1" customWidth="1"/>
    <col min="8269" max="8434" width="9.109375" style="63"/>
    <col min="8435" max="8435" width="4.109375" style="63" customWidth="1"/>
    <col min="8436" max="8436" width="26.44140625" style="63" customWidth="1"/>
    <col min="8437" max="8437" width="9.88671875" style="63" customWidth="1"/>
    <col min="8438" max="8438" width="8" style="63" customWidth="1"/>
    <col min="8439" max="8439" width="11.5546875" style="63" customWidth="1"/>
    <col min="8440" max="8440" width="7.44140625" style="63" customWidth="1"/>
    <col min="8441" max="8441" width="12" style="63" customWidth="1"/>
    <col min="8442" max="8442" width="7.5546875" style="63" customWidth="1"/>
    <col min="8443" max="8443" width="7.6640625" style="63" customWidth="1"/>
    <col min="8444" max="8463" width="0" style="63" hidden="1" customWidth="1"/>
    <col min="8464" max="8464" width="11" style="63" customWidth="1"/>
    <col min="8465" max="8465" width="8.6640625" style="63" customWidth="1"/>
    <col min="8466" max="8466" width="9.44140625" style="63" customWidth="1"/>
    <col min="8467" max="8467" width="9" style="63" customWidth="1"/>
    <col min="8468" max="8468" width="7.88671875" style="63" customWidth="1"/>
    <col min="8469" max="8469" width="10.21875" style="63" customWidth="1"/>
    <col min="8470" max="8471" width="9.88671875" style="63" customWidth="1"/>
    <col min="8472" max="8472" width="8.88671875" style="63" customWidth="1"/>
    <col min="8473" max="8473" width="10" style="63" customWidth="1"/>
    <col min="8474" max="8474" width="9.5546875" style="63" customWidth="1"/>
    <col min="8475" max="8475" width="9.88671875" style="63" customWidth="1"/>
    <col min="8476" max="8476" width="9.5546875" style="63" customWidth="1"/>
    <col min="8477" max="8477" width="11.5546875" style="63" customWidth="1"/>
    <col min="8478" max="8481" width="0" style="63" hidden="1" customWidth="1"/>
    <col min="8482" max="8482" width="9.6640625" style="63" customWidth="1"/>
    <col min="8483" max="8484" width="7.5546875" style="63" customWidth="1"/>
    <col min="8485" max="8485" width="7.6640625" style="63" customWidth="1"/>
    <col min="8486" max="8486" width="8.44140625" style="63" customWidth="1"/>
    <col min="8487" max="8487" width="7.6640625" style="63" customWidth="1"/>
    <col min="8488" max="8488" width="8.6640625" style="63" customWidth="1"/>
    <col min="8489" max="8489" width="0" style="63" hidden="1" customWidth="1"/>
    <col min="8490" max="8490" width="7.21875" style="63" customWidth="1"/>
    <col min="8491" max="8491" width="6.6640625" style="63" customWidth="1"/>
    <col min="8492" max="8492" width="0" style="63" hidden="1" customWidth="1"/>
    <col min="8493" max="8493" width="6.109375" style="63" customWidth="1"/>
    <col min="8494" max="8494" width="10.21875" style="63" customWidth="1"/>
    <col min="8495" max="8495" width="9" style="63" customWidth="1"/>
    <col min="8496" max="8524" width="0" style="63" hidden="1" customWidth="1"/>
    <col min="8525" max="8690" width="9.109375" style="63"/>
    <col min="8691" max="8691" width="4.109375" style="63" customWidth="1"/>
    <col min="8692" max="8692" width="26.44140625" style="63" customWidth="1"/>
    <col min="8693" max="8693" width="9.88671875" style="63" customWidth="1"/>
    <col min="8694" max="8694" width="8" style="63" customWidth="1"/>
    <col min="8695" max="8695" width="11.5546875" style="63" customWidth="1"/>
    <col min="8696" max="8696" width="7.44140625" style="63" customWidth="1"/>
    <col min="8697" max="8697" width="12" style="63" customWidth="1"/>
    <col min="8698" max="8698" width="7.5546875" style="63" customWidth="1"/>
    <col min="8699" max="8699" width="7.6640625" style="63" customWidth="1"/>
    <col min="8700" max="8719" width="0" style="63" hidden="1" customWidth="1"/>
    <col min="8720" max="8720" width="11" style="63" customWidth="1"/>
    <col min="8721" max="8721" width="8.6640625" style="63" customWidth="1"/>
    <col min="8722" max="8722" width="9.44140625" style="63" customWidth="1"/>
    <col min="8723" max="8723" width="9" style="63" customWidth="1"/>
    <col min="8724" max="8724" width="7.88671875" style="63" customWidth="1"/>
    <col min="8725" max="8725" width="10.21875" style="63" customWidth="1"/>
    <col min="8726" max="8727" width="9.88671875" style="63" customWidth="1"/>
    <col min="8728" max="8728" width="8.88671875" style="63" customWidth="1"/>
    <col min="8729" max="8729" width="10" style="63" customWidth="1"/>
    <col min="8730" max="8730" width="9.5546875" style="63" customWidth="1"/>
    <col min="8731" max="8731" width="9.88671875" style="63" customWidth="1"/>
    <col min="8732" max="8732" width="9.5546875" style="63" customWidth="1"/>
    <col min="8733" max="8733" width="11.5546875" style="63" customWidth="1"/>
    <col min="8734" max="8737" width="0" style="63" hidden="1" customWidth="1"/>
    <col min="8738" max="8738" width="9.6640625" style="63" customWidth="1"/>
    <col min="8739" max="8740" width="7.5546875" style="63" customWidth="1"/>
    <col min="8741" max="8741" width="7.6640625" style="63" customWidth="1"/>
    <col min="8742" max="8742" width="8.44140625" style="63" customWidth="1"/>
    <col min="8743" max="8743" width="7.6640625" style="63" customWidth="1"/>
    <col min="8744" max="8744" width="8.6640625" style="63" customWidth="1"/>
    <col min="8745" max="8745" width="0" style="63" hidden="1" customWidth="1"/>
    <col min="8746" max="8746" width="7.21875" style="63" customWidth="1"/>
    <col min="8747" max="8747" width="6.6640625" style="63" customWidth="1"/>
    <col min="8748" max="8748" width="0" style="63" hidden="1" customWidth="1"/>
    <col min="8749" max="8749" width="6.109375" style="63" customWidth="1"/>
    <col min="8750" max="8750" width="10.21875" style="63" customWidth="1"/>
    <col min="8751" max="8751" width="9" style="63" customWidth="1"/>
    <col min="8752" max="8780" width="0" style="63" hidden="1" customWidth="1"/>
    <col min="8781" max="8946" width="9.109375" style="63"/>
    <col min="8947" max="8947" width="4.109375" style="63" customWidth="1"/>
    <col min="8948" max="8948" width="26.44140625" style="63" customWidth="1"/>
    <col min="8949" max="8949" width="9.88671875" style="63" customWidth="1"/>
    <col min="8950" max="8950" width="8" style="63" customWidth="1"/>
    <col min="8951" max="8951" width="11.5546875" style="63" customWidth="1"/>
    <col min="8952" max="8952" width="7.44140625" style="63" customWidth="1"/>
    <col min="8953" max="8953" width="12" style="63" customWidth="1"/>
    <col min="8954" max="8954" width="7.5546875" style="63" customWidth="1"/>
    <col min="8955" max="8955" width="7.6640625" style="63" customWidth="1"/>
    <col min="8956" max="8975" width="0" style="63" hidden="1" customWidth="1"/>
    <col min="8976" max="8976" width="11" style="63" customWidth="1"/>
    <col min="8977" max="8977" width="8.6640625" style="63" customWidth="1"/>
    <col min="8978" max="8978" width="9.44140625" style="63" customWidth="1"/>
    <col min="8979" max="8979" width="9" style="63" customWidth="1"/>
    <col min="8980" max="8980" width="7.88671875" style="63" customWidth="1"/>
    <col min="8981" max="8981" width="10.21875" style="63" customWidth="1"/>
    <col min="8982" max="8983" width="9.88671875" style="63" customWidth="1"/>
    <col min="8984" max="8984" width="8.88671875" style="63" customWidth="1"/>
    <col min="8985" max="8985" width="10" style="63" customWidth="1"/>
    <col min="8986" max="8986" width="9.5546875" style="63" customWidth="1"/>
    <col min="8987" max="8987" width="9.88671875" style="63" customWidth="1"/>
    <col min="8988" max="8988" width="9.5546875" style="63" customWidth="1"/>
    <col min="8989" max="8989" width="11.5546875" style="63" customWidth="1"/>
    <col min="8990" max="8993" width="0" style="63" hidden="1" customWidth="1"/>
    <col min="8994" max="8994" width="9.6640625" style="63" customWidth="1"/>
    <col min="8995" max="8996" width="7.5546875" style="63" customWidth="1"/>
    <col min="8997" max="8997" width="7.6640625" style="63" customWidth="1"/>
    <col min="8998" max="8998" width="8.44140625" style="63" customWidth="1"/>
    <col min="8999" max="8999" width="7.6640625" style="63" customWidth="1"/>
    <col min="9000" max="9000" width="8.6640625" style="63" customWidth="1"/>
    <col min="9001" max="9001" width="0" style="63" hidden="1" customWidth="1"/>
    <col min="9002" max="9002" width="7.21875" style="63" customWidth="1"/>
    <col min="9003" max="9003" width="6.6640625" style="63" customWidth="1"/>
    <col min="9004" max="9004" width="0" style="63" hidden="1" customWidth="1"/>
    <col min="9005" max="9005" width="6.109375" style="63" customWidth="1"/>
    <col min="9006" max="9006" width="10.21875" style="63" customWidth="1"/>
    <col min="9007" max="9007" width="9" style="63" customWidth="1"/>
    <col min="9008" max="9036" width="0" style="63" hidden="1" customWidth="1"/>
    <col min="9037" max="9202" width="9.109375" style="63"/>
    <col min="9203" max="9203" width="4.109375" style="63" customWidth="1"/>
    <col min="9204" max="9204" width="26.44140625" style="63" customWidth="1"/>
    <col min="9205" max="9205" width="9.88671875" style="63" customWidth="1"/>
    <col min="9206" max="9206" width="8" style="63" customWidth="1"/>
    <col min="9207" max="9207" width="11.5546875" style="63" customWidth="1"/>
    <col min="9208" max="9208" width="7.44140625" style="63" customWidth="1"/>
    <col min="9209" max="9209" width="12" style="63" customWidth="1"/>
    <col min="9210" max="9210" width="7.5546875" style="63" customWidth="1"/>
    <col min="9211" max="9211" width="7.6640625" style="63" customWidth="1"/>
    <col min="9212" max="9231" width="0" style="63" hidden="1" customWidth="1"/>
    <col min="9232" max="9232" width="11" style="63" customWidth="1"/>
    <col min="9233" max="9233" width="8.6640625" style="63" customWidth="1"/>
    <col min="9234" max="9234" width="9.44140625" style="63" customWidth="1"/>
    <col min="9235" max="9235" width="9" style="63" customWidth="1"/>
    <col min="9236" max="9236" width="7.88671875" style="63" customWidth="1"/>
    <col min="9237" max="9237" width="10.21875" style="63" customWidth="1"/>
    <col min="9238" max="9239" width="9.88671875" style="63" customWidth="1"/>
    <col min="9240" max="9240" width="8.88671875" style="63" customWidth="1"/>
    <col min="9241" max="9241" width="10" style="63" customWidth="1"/>
    <col min="9242" max="9242" width="9.5546875" style="63" customWidth="1"/>
    <col min="9243" max="9243" width="9.88671875" style="63" customWidth="1"/>
    <col min="9244" max="9244" width="9.5546875" style="63" customWidth="1"/>
    <col min="9245" max="9245" width="11.5546875" style="63" customWidth="1"/>
    <col min="9246" max="9249" width="0" style="63" hidden="1" customWidth="1"/>
    <col min="9250" max="9250" width="9.6640625" style="63" customWidth="1"/>
    <col min="9251" max="9252" width="7.5546875" style="63" customWidth="1"/>
    <col min="9253" max="9253" width="7.6640625" style="63" customWidth="1"/>
    <col min="9254" max="9254" width="8.44140625" style="63" customWidth="1"/>
    <col min="9255" max="9255" width="7.6640625" style="63" customWidth="1"/>
    <col min="9256" max="9256" width="8.6640625" style="63" customWidth="1"/>
    <col min="9257" max="9257" width="0" style="63" hidden="1" customWidth="1"/>
    <col min="9258" max="9258" width="7.21875" style="63" customWidth="1"/>
    <col min="9259" max="9259" width="6.6640625" style="63" customWidth="1"/>
    <col min="9260" max="9260" width="0" style="63" hidden="1" customWidth="1"/>
    <col min="9261" max="9261" width="6.109375" style="63" customWidth="1"/>
    <col min="9262" max="9262" width="10.21875" style="63" customWidth="1"/>
    <col min="9263" max="9263" width="9" style="63" customWidth="1"/>
    <col min="9264" max="9292" width="0" style="63" hidden="1" customWidth="1"/>
    <col min="9293" max="9458" width="9.109375" style="63"/>
    <col min="9459" max="9459" width="4.109375" style="63" customWidth="1"/>
    <col min="9460" max="9460" width="26.44140625" style="63" customWidth="1"/>
    <col min="9461" max="9461" width="9.88671875" style="63" customWidth="1"/>
    <col min="9462" max="9462" width="8" style="63" customWidth="1"/>
    <col min="9463" max="9463" width="11.5546875" style="63" customWidth="1"/>
    <col min="9464" max="9464" width="7.44140625" style="63" customWidth="1"/>
    <col min="9465" max="9465" width="12" style="63" customWidth="1"/>
    <col min="9466" max="9466" width="7.5546875" style="63" customWidth="1"/>
    <col min="9467" max="9467" width="7.6640625" style="63" customWidth="1"/>
    <col min="9468" max="9487" width="0" style="63" hidden="1" customWidth="1"/>
    <col min="9488" max="9488" width="11" style="63" customWidth="1"/>
    <col min="9489" max="9489" width="8.6640625" style="63" customWidth="1"/>
    <col min="9490" max="9490" width="9.44140625" style="63" customWidth="1"/>
    <col min="9491" max="9491" width="9" style="63" customWidth="1"/>
    <col min="9492" max="9492" width="7.88671875" style="63" customWidth="1"/>
    <col min="9493" max="9493" width="10.21875" style="63" customWidth="1"/>
    <col min="9494" max="9495" width="9.88671875" style="63" customWidth="1"/>
    <col min="9496" max="9496" width="8.88671875" style="63" customWidth="1"/>
    <col min="9497" max="9497" width="10" style="63" customWidth="1"/>
    <col min="9498" max="9498" width="9.5546875" style="63" customWidth="1"/>
    <col min="9499" max="9499" width="9.88671875" style="63" customWidth="1"/>
    <col min="9500" max="9500" width="9.5546875" style="63" customWidth="1"/>
    <col min="9501" max="9501" width="11.5546875" style="63" customWidth="1"/>
    <col min="9502" max="9505" width="0" style="63" hidden="1" customWidth="1"/>
    <col min="9506" max="9506" width="9.6640625" style="63" customWidth="1"/>
    <col min="9507" max="9508" width="7.5546875" style="63" customWidth="1"/>
    <col min="9509" max="9509" width="7.6640625" style="63" customWidth="1"/>
    <col min="9510" max="9510" width="8.44140625" style="63" customWidth="1"/>
    <col min="9511" max="9511" width="7.6640625" style="63" customWidth="1"/>
    <col min="9512" max="9512" width="8.6640625" style="63" customWidth="1"/>
    <col min="9513" max="9513" width="0" style="63" hidden="1" customWidth="1"/>
    <col min="9514" max="9514" width="7.21875" style="63" customWidth="1"/>
    <col min="9515" max="9515" width="6.6640625" style="63" customWidth="1"/>
    <col min="9516" max="9516" width="0" style="63" hidden="1" customWidth="1"/>
    <col min="9517" max="9517" width="6.109375" style="63" customWidth="1"/>
    <col min="9518" max="9518" width="10.21875" style="63" customWidth="1"/>
    <col min="9519" max="9519" width="9" style="63" customWidth="1"/>
    <col min="9520" max="9548" width="0" style="63" hidden="1" customWidth="1"/>
    <col min="9549" max="9714" width="9.109375" style="63"/>
    <col min="9715" max="9715" width="4.109375" style="63" customWidth="1"/>
    <col min="9716" max="9716" width="26.44140625" style="63" customWidth="1"/>
    <col min="9717" max="9717" width="9.88671875" style="63" customWidth="1"/>
    <col min="9718" max="9718" width="8" style="63" customWidth="1"/>
    <col min="9719" max="9719" width="11.5546875" style="63" customWidth="1"/>
    <col min="9720" max="9720" width="7.44140625" style="63" customWidth="1"/>
    <col min="9721" max="9721" width="12" style="63" customWidth="1"/>
    <col min="9722" max="9722" width="7.5546875" style="63" customWidth="1"/>
    <col min="9723" max="9723" width="7.6640625" style="63" customWidth="1"/>
    <col min="9724" max="9743" width="0" style="63" hidden="1" customWidth="1"/>
    <col min="9744" max="9744" width="11" style="63" customWidth="1"/>
    <col min="9745" max="9745" width="8.6640625" style="63" customWidth="1"/>
    <col min="9746" max="9746" width="9.44140625" style="63" customWidth="1"/>
    <col min="9747" max="9747" width="9" style="63" customWidth="1"/>
    <col min="9748" max="9748" width="7.88671875" style="63" customWidth="1"/>
    <col min="9749" max="9749" width="10.21875" style="63" customWidth="1"/>
    <col min="9750" max="9751" width="9.88671875" style="63" customWidth="1"/>
    <col min="9752" max="9752" width="8.88671875" style="63" customWidth="1"/>
    <col min="9753" max="9753" width="10" style="63" customWidth="1"/>
    <col min="9754" max="9754" width="9.5546875" style="63" customWidth="1"/>
    <col min="9755" max="9755" width="9.88671875" style="63" customWidth="1"/>
    <col min="9756" max="9756" width="9.5546875" style="63" customWidth="1"/>
    <col min="9757" max="9757" width="11.5546875" style="63" customWidth="1"/>
    <col min="9758" max="9761" width="0" style="63" hidden="1" customWidth="1"/>
    <col min="9762" max="9762" width="9.6640625" style="63" customWidth="1"/>
    <col min="9763" max="9764" width="7.5546875" style="63" customWidth="1"/>
    <col min="9765" max="9765" width="7.6640625" style="63" customWidth="1"/>
    <col min="9766" max="9766" width="8.44140625" style="63" customWidth="1"/>
    <col min="9767" max="9767" width="7.6640625" style="63" customWidth="1"/>
    <col min="9768" max="9768" width="8.6640625" style="63" customWidth="1"/>
    <col min="9769" max="9769" width="0" style="63" hidden="1" customWidth="1"/>
    <col min="9770" max="9770" width="7.21875" style="63" customWidth="1"/>
    <col min="9771" max="9771" width="6.6640625" style="63" customWidth="1"/>
    <col min="9772" max="9772" width="0" style="63" hidden="1" customWidth="1"/>
    <col min="9773" max="9773" width="6.109375" style="63" customWidth="1"/>
    <col min="9774" max="9774" width="10.21875" style="63" customWidth="1"/>
    <col min="9775" max="9775" width="9" style="63" customWidth="1"/>
    <col min="9776" max="9804" width="0" style="63" hidden="1" customWidth="1"/>
    <col min="9805" max="9970" width="9.109375" style="63"/>
    <col min="9971" max="9971" width="4.109375" style="63" customWidth="1"/>
    <col min="9972" max="9972" width="26.44140625" style="63" customWidth="1"/>
    <col min="9973" max="9973" width="9.88671875" style="63" customWidth="1"/>
    <col min="9974" max="9974" width="8" style="63" customWidth="1"/>
    <col min="9975" max="9975" width="11.5546875" style="63" customWidth="1"/>
    <col min="9976" max="9976" width="7.44140625" style="63" customWidth="1"/>
    <col min="9977" max="9977" width="12" style="63" customWidth="1"/>
    <col min="9978" max="9978" width="7.5546875" style="63" customWidth="1"/>
    <col min="9979" max="9979" width="7.6640625" style="63" customWidth="1"/>
    <col min="9980" max="9999" width="0" style="63" hidden="1" customWidth="1"/>
    <col min="10000" max="10000" width="11" style="63" customWidth="1"/>
    <col min="10001" max="10001" width="8.6640625" style="63" customWidth="1"/>
    <col min="10002" max="10002" width="9.44140625" style="63" customWidth="1"/>
    <col min="10003" max="10003" width="9" style="63" customWidth="1"/>
    <col min="10004" max="10004" width="7.88671875" style="63" customWidth="1"/>
    <col min="10005" max="10005" width="10.21875" style="63" customWidth="1"/>
    <col min="10006" max="10007" width="9.88671875" style="63" customWidth="1"/>
    <col min="10008" max="10008" width="8.88671875" style="63" customWidth="1"/>
    <col min="10009" max="10009" width="10" style="63" customWidth="1"/>
    <col min="10010" max="10010" width="9.5546875" style="63" customWidth="1"/>
    <col min="10011" max="10011" width="9.88671875" style="63" customWidth="1"/>
    <col min="10012" max="10012" width="9.5546875" style="63" customWidth="1"/>
    <col min="10013" max="10013" width="11.5546875" style="63" customWidth="1"/>
    <col min="10014" max="10017" width="0" style="63" hidden="1" customWidth="1"/>
    <col min="10018" max="10018" width="9.6640625" style="63" customWidth="1"/>
    <col min="10019" max="10020" width="7.5546875" style="63" customWidth="1"/>
    <col min="10021" max="10021" width="7.6640625" style="63" customWidth="1"/>
    <col min="10022" max="10022" width="8.44140625" style="63" customWidth="1"/>
    <col min="10023" max="10023" width="7.6640625" style="63" customWidth="1"/>
    <col min="10024" max="10024" width="8.6640625" style="63" customWidth="1"/>
    <col min="10025" max="10025" width="0" style="63" hidden="1" customWidth="1"/>
    <col min="10026" max="10026" width="7.21875" style="63" customWidth="1"/>
    <col min="10027" max="10027" width="6.6640625" style="63" customWidth="1"/>
    <col min="10028" max="10028" width="0" style="63" hidden="1" customWidth="1"/>
    <col min="10029" max="10029" width="6.109375" style="63" customWidth="1"/>
    <col min="10030" max="10030" width="10.21875" style="63" customWidth="1"/>
    <col min="10031" max="10031" width="9" style="63" customWidth="1"/>
    <col min="10032" max="10060" width="0" style="63" hidden="1" customWidth="1"/>
    <col min="10061" max="10226" width="9.109375" style="63"/>
    <col min="10227" max="10227" width="4.109375" style="63" customWidth="1"/>
    <col min="10228" max="10228" width="26.44140625" style="63" customWidth="1"/>
    <col min="10229" max="10229" width="9.88671875" style="63" customWidth="1"/>
    <col min="10230" max="10230" width="8" style="63" customWidth="1"/>
    <col min="10231" max="10231" width="11.5546875" style="63" customWidth="1"/>
    <col min="10232" max="10232" width="7.44140625" style="63" customWidth="1"/>
    <col min="10233" max="10233" width="12" style="63" customWidth="1"/>
    <col min="10234" max="10234" width="7.5546875" style="63" customWidth="1"/>
    <col min="10235" max="10235" width="7.6640625" style="63" customWidth="1"/>
    <col min="10236" max="10255" width="0" style="63" hidden="1" customWidth="1"/>
    <col min="10256" max="10256" width="11" style="63" customWidth="1"/>
    <col min="10257" max="10257" width="8.6640625" style="63" customWidth="1"/>
    <col min="10258" max="10258" width="9.44140625" style="63" customWidth="1"/>
    <col min="10259" max="10259" width="9" style="63" customWidth="1"/>
    <col min="10260" max="10260" width="7.88671875" style="63" customWidth="1"/>
    <col min="10261" max="10261" width="10.21875" style="63" customWidth="1"/>
    <col min="10262" max="10263" width="9.88671875" style="63" customWidth="1"/>
    <col min="10264" max="10264" width="8.88671875" style="63" customWidth="1"/>
    <col min="10265" max="10265" width="10" style="63" customWidth="1"/>
    <col min="10266" max="10266" width="9.5546875" style="63" customWidth="1"/>
    <col min="10267" max="10267" width="9.88671875" style="63" customWidth="1"/>
    <col min="10268" max="10268" width="9.5546875" style="63" customWidth="1"/>
    <col min="10269" max="10269" width="11.5546875" style="63" customWidth="1"/>
    <col min="10270" max="10273" width="0" style="63" hidden="1" customWidth="1"/>
    <col min="10274" max="10274" width="9.6640625" style="63" customWidth="1"/>
    <col min="10275" max="10276" width="7.5546875" style="63" customWidth="1"/>
    <col min="10277" max="10277" width="7.6640625" style="63" customWidth="1"/>
    <col min="10278" max="10278" width="8.44140625" style="63" customWidth="1"/>
    <col min="10279" max="10279" width="7.6640625" style="63" customWidth="1"/>
    <col min="10280" max="10280" width="8.6640625" style="63" customWidth="1"/>
    <col min="10281" max="10281" width="0" style="63" hidden="1" customWidth="1"/>
    <col min="10282" max="10282" width="7.21875" style="63" customWidth="1"/>
    <col min="10283" max="10283" width="6.6640625" style="63" customWidth="1"/>
    <col min="10284" max="10284" width="0" style="63" hidden="1" customWidth="1"/>
    <col min="10285" max="10285" width="6.109375" style="63" customWidth="1"/>
    <col min="10286" max="10286" width="10.21875" style="63" customWidth="1"/>
    <col min="10287" max="10287" width="9" style="63" customWidth="1"/>
    <col min="10288" max="10316" width="0" style="63" hidden="1" customWidth="1"/>
    <col min="10317" max="10482" width="9.109375" style="63"/>
    <col min="10483" max="10483" width="4.109375" style="63" customWidth="1"/>
    <col min="10484" max="10484" width="26.44140625" style="63" customWidth="1"/>
    <col min="10485" max="10485" width="9.88671875" style="63" customWidth="1"/>
    <col min="10486" max="10486" width="8" style="63" customWidth="1"/>
    <col min="10487" max="10487" width="11.5546875" style="63" customWidth="1"/>
    <col min="10488" max="10488" width="7.44140625" style="63" customWidth="1"/>
    <col min="10489" max="10489" width="12" style="63" customWidth="1"/>
    <col min="10490" max="10490" width="7.5546875" style="63" customWidth="1"/>
    <col min="10491" max="10491" width="7.6640625" style="63" customWidth="1"/>
    <col min="10492" max="10511" width="0" style="63" hidden="1" customWidth="1"/>
    <col min="10512" max="10512" width="11" style="63" customWidth="1"/>
    <col min="10513" max="10513" width="8.6640625" style="63" customWidth="1"/>
    <col min="10514" max="10514" width="9.44140625" style="63" customWidth="1"/>
    <col min="10515" max="10515" width="9" style="63" customWidth="1"/>
    <col min="10516" max="10516" width="7.88671875" style="63" customWidth="1"/>
    <col min="10517" max="10517" width="10.21875" style="63" customWidth="1"/>
    <col min="10518" max="10519" width="9.88671875" style="63" customWidth="1"/>
    <col min="10520" max="10520" width="8.88671875" style="63" customWidth="1"/>
    <col min="10521" max="10521" width="10" style="63" customWidth="1"/>
    <col min="10522" max="10522" width="9.5546875" style="63" customWidth="1"/>
    <col min="10523" max="10523" width="9.88671875" style="63" customWidth="1"/>
    <col min="10524" max="10524" width="9.5546875" style="63" customWidth="1"/>
    <col min="10525" max="10525" width="11.5546875" style="63" customWidth="1"/>
    <col min="10526" max="10529" width="0" style="63" hidden="1" customWidth="1"/>
    <col min="10530" max="10530" width="9.6640625" style="63" customWidth="1"/>
    <col min="10531" max="10532" width="7.5546875" style="63" customWidth="1"/>
    <col min="10533" max="10533" width="7.6640625" style="63" customWidth="1"/>
    <col min="10534" max="10534" width="8.44140625" style="63" customWidth="1"/>
    <col min="10535" max="10535" width="7.6640625" style="63" customWidth="1"/>
    <col min="10536" max="10536" width="8.6640625" style="63" customWidth="1"/>
    <col min="10537" max="10537" width="0" style="63" hidden="1" customWidth="1"/>
    <col min="10538" max="10538" width="7.21875" style="63" customWidth="1"/>
    <col min="10539" max="10539" width="6.6640625" style="63" customWidth="1"/>
    <col min="10540" max="10540" width="0" style="63" hidden="1" customWidth="1"/>
    <col min="10541" max="10541" width="6.109375" style="63" customWidth="1"/>
    <col min="10542" max="10542" width="10.21875" style="63" customWidth="1"/>
    <col min="10543" max="10543" width="9" style="63" customWidth="1"/>
    <col min="10544" max="10572" width="0" style="63" hidden="1" customWidth="1"/>
    <col min="10573" max="10738" width="9.109375" style="63"/>
    <col min="10739" max="10739" width="4.109375" style="63" customWidth="1"/>
    <col min="10740" max="10740" width="26.44140625" style="63" customWidth="1"/>
    <col min="10741" max="10741" width="9.88671875" style="63" customWidth="1"/>
    <col min="10742" max="10742" width="8" style="63" customWidth="1"/>
    <col min="10743" max="10743" width="11.5546875" style="63" customWidth="1"/>
    <col min="10744" max="10744" width="7.44140625" style="63" customWidth="1"/>
    <col min="10745" max="10745" width="12" style="63" customWidth="1"/>
    <col min="10746" max="10746" width="7.5546875" style="63" customWidth="1"/>
    <col min="10747" max="10747" width="7.6640625" style="63" customWidth="1"/>
    <col min="10748" max="10767" width="0" style="63" hidden="1" customWidth="1"/>
    <col min="10768" max="10768" width="11" style="63" customWidth="1"/>
    <col min="10769" max="10769" width="8.6640625" style="63" customWidth="1"/>
    <col min="10770" max="10770" width="9.44140625" style="63" customWidth="1"/>
    <col min="10771" max="10771" width="9" style="63" customWidth="1"/>
    <col min="10772" max="10772" width="7.88671875" style="63" customWidth="1"/>
    <col min="10773" max="10773" width="10.21875" style="63" customWidth="1"/>
    <col min="10774" max="10775" width="9.88671875" style="63" customWidth="1"/>
    <col min="10776" max="10776" width="8.88671875" style="63" customWidth="1"/>
    <col min="10777" max="10777" width="10" style="63" customWidth="1"/>
    <col min="10778" max="10778" width="9.5546875" style="63" customWidth="1"/>
    <col min="10779" max="10779" width="9.88671875" style="63" customWidth="1"/>
    <col min="10780" max="10780" width="9.5546875" style="63" customWidth="1"/>
    <col min="10781" max="10781" width="11.5546875" style="63" customWidth="1"/>
    <col min="10782" max="10785" width="0" style="63" hidden="1" customWidth="1"/>
    <col min="10786" max="10786" width="9.6640625" style="63" customWidth="1"/>
    <col min="10787" max="10788" width="7.5546875" style="63" customWidth="1"/>
    <col min="10789" max="10789" width="7.6640625" style="63" customWidth="1"/>
    <col min="10790" max="10790" width="8.44140625" style="63" customWidth="1"/>
    <col min="10791" max="10791" width="7.6640625" style="63" customWidth="1"/>
    <col min="10792" max="10792" width="8.6640625" style="63" customWidth="1"/>
    <col min="10793" max="10793" width="0" style="63" hidden="1" customWidth="1"/>
    <col min="10794" max="10794" width="7.21875" style="63" customWidth="1"/>
    <col min="10795" max="10795" width="6.6640625" style="63" customWidth="1"/>
    <col min="10796" max="10796" width="0" style="63" hidden="1" customWidth="1"/>
    <col min="10797" max="10797" width="6.109375" style="63" customWidth="1"/>
    <col min="10798" max="10798" width="10.21875" style="63" customWidth="1"/>
    <col min="10799" max="10799" width="9" style="63" customWidth="1"/>
    <col min="10800" max="10828" width="0" style="63" hidden="1" customWidth="1"/>
    <col min="10829" max="10994" width="9.109375" style="63"/>
    <col min="10995" max="10995" width="4.109375" style="63" customWidth="1"/>
    <col min="10996" max="10996" width="26.44140625" style="63" customWidth="1"/>
    <col min="10997" max="10997" width="9.88671875" style="63" customWidth="1"/>
    <col min="10998" max="10998" width="8" style="63" customWidth="1"/>
    <col min="10999" max="10999" width="11.5546875" style="63" customWidth="1"/>
    <col min="11000" max="11000" width="7.44140625" style="63" customWidth="1"/>
    <col min="11001" max="11001" width="12" style="63" customWidth="1"/>
    <col min="11002" max="11002" width="7.5546875" style="63" customWidth="1"/>
    <col min="11003" max="11003" width="7.6640625" style="63" customWidth="1"/>
    <col min="11004" max="11023" width="0" style="63" hidden="1" customWidth="1"/>
    <col min="11024" max="11024" width="11" style="63" customWidth="1"/>
    <col min="11025" max="11025" width="8.6640625" style="63" customWidth="1"/>
    <col min="11026" max="11026" width="9.44140625" style="63" customWidth="1"/>
    <col min="11027" max="11027" width="9" style="63" customWidth="1"/>
    <col min="11028" max="11028" width="7.88671875" style="63" customWidth="1"/>
    <col min="11029" max="11029" width="10.21875" style="63" customWidth="1"/>
    <col min="11030" max="11031" width="9.88671875" style="63" customWidth="1"/>
    <col min="11032" max="11032" width="8.88671875" style="63" customWidth="1"/>
    <col min="11033" max="11033" width="10" style="63" customWidth="1"/>
    <col min="11034" max="11034" width="9.5546875" style="63" customWidth="1"/>
    <col min="11035" max="11035" width="9.88671875" style="63" customWidth="1"/>
    <col min="11036" max="11036" width="9.5546875" style="63" customWidth="1"/>
    <col min="11037" max="11037" width="11.5546875" style="63" customWidth="1"/>
    <col min="11038" max="11041" width="0" style="63" hidden="1" customWidth="1"/>
    <col min="11042" max="11042" width="9.6640625" style="63" customWidth="1"/>
    <col min="11043" max="11044" width="7.5546875" style="63" customWidth="1"/>
    <col min="11045" max="11045" width="7.6640625" style="63" customWidth="1"/>
    <col min="11046" max="11046" width="8.44140625" style="63" customWidth="1"/>
    <col min="11047" max="11047" width="7.6640625" style="63" customWidth="1"/>
    <col min="11048" max="11048" width="8.6640625" style="63" customWidth="1"/>
    <col min="11049" max="11049" width="0" style="63" hidden="1" customWidth="1"/>
    <col min="11050" max="11050" width="7.21875" style="63" customWidth="1"/>
    <col min="11051" max="11051" width="6.6640625" style="63" customWidth="1"/>
    <col min="11052" max="11052" width="0" style="63" hidden="1" customWidth="1"/>
    <col min="11053" max="11053" width="6.109375" style="63" customWidth="1"/>
    <col min="11054" max="11054" width="10.21875" style="63" customWidth="1"/>
    <col min="11055" max="11055" width="9" style="63" customWidth="1"/>
    <col min="11056" max="11084" width="0" style="63" hidden="1" customWidth="1"/>
    <col min="11085" max="11250" width="9.109375" style="63"/>
    <col min="11251" max="11251" width="4.109375" style="63" customWidth="1"/>
    <col min="11252" max="11252" width="26.44140625" style="63" customWidth="1"/>
    <col min="11253" max="11253" width="9.88671875" style="63" customWidth="1"/>
    <col min="11254" max="11254" width="8" style="63" customWidth="1"/>
    <col min="11255" max="11255" width="11.5546875" style="63" customWidth="1"/>
    <col min="11256" max="11256" width="7.44140625" style="63" customWidth="1"/>
    <col min="11257" max="11257" width="12" style="63" customWidth="1"/>
    <col min="11258" max="11258" width="7.5546875" style="63" customWidth="1"/>
    <col min="11259" max="11259" width="7.6640625" style="63" customWidth="1"/>
    <col min="11260" max="11279" width="0" style="63" hidden="1" customWidth="1"/>
    <col min="11280" max="11280" width="11" style="63" customWidth="1"/>
    <col min="11281" max="11281" width="8.6640625" style="63" customWidth="1"/>
    <col min="11282" max="11282" width="9.44140625" style="63" customWidth="1"/>
    <col min="11283" max="11283" width="9" style="63" customWidth="1"/>
    <col min="11284" max="11284" width="7.88671875" style="63" customWidth="1"/>
    <col min="11285" max="11285" width="10.21875" style="63" customWidth="1"/>
    <col min="11286" max="11287" width="9.88671875" style="63" customWidth="1"/>
    <col min="11288" max="11288" width="8.88671875" style="63" customWidth="1"/>
    <col min="11289" max="11289" width="10" style="63" customWidth="1"/>
    <col min="11290" max="11290" width="9.5546875" style="63" customWidth="1"/>
    <col min="11291" max="11291" width="9.88671875" style="63" customWidth="1"/>
    <col min="11292" max="11292" width="9.5546875" style="63" customWidth="1"/>
    <col min="11293" max="11293" width="11.5546875" style="63" customWidth="1"/>
    <col min="11294" max="11297" width="0" style="63" hidden="1" customWidth="1"/>
    <col min="11298" max="11298" width="9.6640625" style="63" customWidth="1"/>
    <col min="11299" max="11300" width="7.5546875" style="63" customWidth="1"/>
    <col min="11301" max="11301" width="7.6640625" style="63" customWidth="1"/>
    <col min="11302" max="11302" width="8.44140625" style="63" customWidth="1"/>
    <col min="11303" max="11303" width="7.6640625" style="63" customWidth="1"/>
    <col min="11304" max="11304" width="8.6640625" style="63" customWidth="1"/>
    <col min="11305" max="11305" width="0" style="63" hidden="1" customWidth="1"/>
    <col min="11306" max="11306" width="7.21875" style="63" customWidth="1"/>
    <col min="11307" max="11307" width="6.6640625" style="63" customWidth="1"/>
    <col min="11308" max="11308" width="0" style="63" hidden="1" customWidth="1"/>
    <col min="11309" max="11309" width="6.109375" style="63" customWidth="1"/>
    <col min="11310" max="11310" width="10.21875" style="63" customWidth="1"/>
    <col min="11311" max="11311" width="9" style="63" customWidth="1"/>
    <col min="11312" max="11340" width="0" style="63" hidden="1" customWidth="1"/>
    <col min="11341" max="11506" width="9.109375" style="63"/>
    <col min="11507" max="11507" width="4.109375" style="63" customWidth="1"/>
    <col min="11508" max="11508" width="26.44140625" style="63" customWidth="1"/>
    <col min="11509" max="11509" width="9.88671875" style="63" customWidth="1"/>
    <col min="11510" max="11510" width="8" style="63" customWidth="1"/>
    <col min="11511" max="11511" width="11.5546875" style="63" customWidth="1"/>
    <col min="11512" max="11512" width="7.44140625" style="63" customWidth="1"/>
    <col min="11513" max="11513" width="12" style="63" customWidth="1"/>
    <col min="11514" max="11514" width="7.5546875" style="63" customWidth="1"/>
    <col min="11515" max="11515" width="7.6640625" style="63" customWidth="1"/>
    <col min="11516" max="11535" width="0" style="63" hidden="1" customWidth="1"/>
    <col min="11536" max="11536" width="11" style="63" customWidth="1"/>
    <col min="11537" max="11537" width="8.6640625" style="63" customWidth="1"/>
    <col min="11538" max="11538" width="9.44140625" style="63" customWidth="1"/>
    <col min="11539" max="11539" width="9" style="63" customWidth="1"/>
    <col min="11540" max="11540" width="7.88671875" style="63" customWidth="1"/>
    <col min="11541" max="11541" width="10.21875" style="63" customWidth="1"/>
    <col min="11542" max="11543" width="9.88671875" style="63" customWidth="1"/>
    <col min="11544" max="11544" width="8.88671875" style="63" customWidth="1"/>
    <col min="11545" max="11545" width="10" style="63" customWidth="1"/>
    <col min="11546" max="11546" width="9.5546875" style="63" customWidth="1"/>
    <col min="11547" max="11547" width="9.88671875" style="63" customWidth="1"/>
    <col min="11548" max="11548" width="9.5546875" style="63" customWidth="1"/>
    <col min="11549" max="11549" width="11.5546875" style="63" customWidth="1"/>
    <col min="11550" max="11553" width="0" style="63" hidden="1" customWidth="1"/>
    <col min="11554" max="11554" width="9.6640625" style="63" customWidth="1"/>
    <col min="11555" max="11556" width="7.5546875" style="63" customWidth="1"/>
    <col min="11557" max="11557" width="7.6640625" style="63" customWidth="1"/>
    <col min="11558" max="11558" width="8.44140625" style="63" customWidth="1"/>
    <col min="11559" max="11559" width="7.6640625" style="63" customWidth="1"/>
    <col min="11560" max="11560" width="8.6640625" style="63" customWidth="1"/>
    <col min="11561" max="11561" width="0" style="63" hidden="1" customWidth="1"/>
    <col min="11562" max="11562" width="7.21875" style="63" customWidth="1"/>
    <col min="11563" max="11563" width="6.6640625" style="63" customWidth="1"/>
    <col min="11564" max="11564" width="0" style="63" hidden="1" customWidth="1"/>
    <col min="11565" max="11565" width="6.109375" style="63" customWidth="1"/>
    <col min="11566" max="11566" width="10.21875" style="63" customWidth="1"/>
    <col min="11567" max="11567" width="9" style="63" customWidth="1"/>
    <col min="11568" max="11596" width="0" style="63" hidden="1" customWidth="1"/>
    <col min="11597" max="11762" width="9.109375" style="63"/>
    <col min="11763" max="11763" width="4.109375" style="63" customWidth="1"/>
    <col min="11764" max="11764" width="26.44140625" style="63" customWidth="1"/>
    <col min="11765" max="11765" width="9.88671875" style="63" customWidth="1"/>
    <col min="11766" max="11766" width="8" style="63" customWidth="1"/>
    <col min="11767" max="11767" width="11.5546875" style="63" customWidth="1"/>
    <col min="11768" max="11768" width="7.44140625" style="63" customWidth="1"/>
    <col min="11769" max="11769" width="12" style="63" customWidth="1"/>
    <col min="11770" max="11770" width="7.5546875" style="63" customWidth="1"/>
    <col min="11771" max="11771" width="7.6640625" style="63" customWidth="1"/>
    <col min="11772" max="11791" width="0" style="63" hidden="1" customWidth="1"/>
    <col min="11792" max="11792" width="11" style="63" customWidth="1"/>
    <col min="11793" max="11793" width="8.6640625" style="63" customWidth="1"/>
    <col min="11794" max="11794" width="9.44140625" style="63" customWidth="1"/>
    <col min="11795" max="11795" width="9" style="63" customWidth="1"/>
    <col min="11796" max="11796" width="7.88671875" style="63" customWidth="1"/>
    <col min="11797" max="11797" width="10.21875" style="63" customWidth="1"/>
    <col min="11798" max="11799" width="9.88671875" style="63" customWidth="1"/>
    <col min="11800" max="11800" width="8.88671875" style="63" customWidth="1"/>
    <col min="11801" max="11801" width="10" style="63" customWidth="1"/>
    <col min="11802" max="11802" width="9.5546875" style="63" customWidth="1"/>
    <col min="11803" max="11803" width="9.88671875" style="63" customWidth="1"/>
    <col min="11804" max="11804" width="9.5546875" style="63" customWidth="1"/>
    <col min="11805" max="11805" width="11.5546875" style="63" customWidth="1"/>
    <col min="11806" max="11809" width="0" style="63" hidden="1" customWidth="1"/>
    <col min="11810" max="11810" width="9.6640625" style="63" customWidth="1"/>
    <col min="11811" max="11812" width="7.5546875" style="63" customWidth="1"/>
    <col min="11813" max="11813" width="7.6640625" style="63" customWidth="1"/>
    <col min="11814" max="11814" width="8.44140625" style="63" customWidth="1"/>
    <col min="11815" max="11815" width="7.6640625" style="63" customWidth="1"/>
    <col min="11816" max="11816" width="8.6640625" style="63" customWidth="1"/>
    <col min="11817" max="11817" width="0" style="63" hidden="1" customWidth="1"/>
    <col min="11818" max="11818" width="7.21875" style="63" customWidth="1"/>
    <col min="11819" max="11819" width="6.6640625" style="63" customWidth="1"/>
    <col min="11820" max="11820" width="0" style="63" hidden="1" customWidth="1"/>
    <col min="11821" max="11821" width="6.109375" style="63" customWidth="1"/>
    <col min="11822" max="11822" width="10.21875" style="63" customWidth="1"/>
    <col min="11823" max="11823" width="9" style="63" customWidth="1"/>
    <col min="11824" max="11852" width="0" style="63" hidden="1" customWidth="1"/>
    <col min="11853" max="12018" width="9.109375" style="63"/>
    <col min="12019" max="12019" width="4.109375" style="63" customWidth="1"/>
    <col min="12020" max="12020" width="26.44140625" style="63" customWidth="1"/>
    <col min="12021" max="12021" width="9.88671875" style="63" customWidth="1"/>
    <col min="12022" max="12022" width="8" style="63" customWidth="1"/>
    <col min="12023" max="12023" width="11.5546875" style="63" customWidth="1"/>
    <col min="12024" max="12024" width="7.44140625" style="63" customWidth="1"/>
    <col min="12025" max="12025" width="12" style="63" customWidth="1"/>
    <col min="12026" max="12026" width="7.5546875" style="63" customWidth="1"/>
    <col min="12027" max="12027" width="7.6640625" style="63" customWidth="1"/>
    <col min="12028" max="12047" width="0" style="63" hidden="1" customWidth="1"/>
    <col min="12048" max="12048" width="11" style="63" customWidth="1"/>
    <col min="12049" max="12049" width="8.6640625" style="63" customWidth="1"/>
    <col min="12050" max="12050" width="9.44140625" style="63" customWidth="1"/>
    <col min="12051" max="12051" width="9" style="63" customWidth="1"/>
    <col min="12052" max="12052" width="7.88671875" style="63" customWidth="1"/>
    <col min="12053" max="12053" width="10.21875" style="63" customWidth="1"/>
    <col min="12054" max="12055" width="9.88671875" style="63" customWidth="1"/>
    <col min="12056" max="12056" width="8.88671875" style="63" customWidth="1"/>
    <col min="12057" max="12057" width="10" style="63" customWidth="1"/>
    <col min="12058" max="12058" width="9.5546875" style="63" customWidth="1"/>
    <col min="12059" max="12059" width="9.88671875" style="63" customWidth="1"/>
    <col min="12060" max="12060" width="9.5546875" style="63" customWidth="1"/>
    <col min="12061" max="12061" width="11.5546875" style="63" customWidth="1"/>
    <col min="12062" max="12065" width="0" style="63" hidden="1" customWidth="1"/>
    <col min="12066" max="12066" width="9.6640625" style="63" customWidth="1"/>
    <col min="12067" max="12068" width="7.5546875" style="63" customWidth="1"/>
    <col min="12069" max="12069" width="7.6640625" style="63" customWidth="1"/>
    <col min="12070" max="12070" width="8.44140625" style="63" customWidth="1"/>
    <col min="12071" max="12071" width="7.6640625" style="63" customWidth="1"/>
    <col min="12072" max="12072" width="8.6640625" style="63" customWidth="1"/>
    <col min="12073" max="12073" width="0" style="63" hidden="1" customWidth="1"/>
    <col min="12074" max="12074" width="7.21875" style="63" customWidth="1"/>
    <col min="12075" max="12075" width="6.6640625" style="63" customWidth="1"/>
    <col min="12076" max="12076" width="0" style="63" hidden="1" customWidth="1"/>
    <col min="12077" max="12077" width="6.109375" style="63" customWidth="1"/>
    <col min="12078" max="12078" width="10.21875" style="63" customWidth="1"/>
    <col min="12079" max="12079" width="9" style="63" customWidth="1"/>
    <col min="12080" max="12108" width="0" style="63" hidden="1" customWidth="1"/>
    <col min="12109" max="12274" width="9.109375" style="63"/>
    <col min="12275" max="12275" width="4.109375" style="63" customWidth="1"/>
    <col min="12276" max="12276" width="26.44140625" style="63" customWidth="1"/>
    <col min="12277" max="12277" width="9.88671875" style="63" customWidth="1"/>
    <col min="12278" max="12278" width="8" style="63" customWidth="1"/>
    <col min="12279" max="12279" width="11.5546875" style="63" customWidth="1"/>
    <col min="12280" max="12280" width="7.44140625" style="63" customWidth="1"/>
    <col min="12281" max="12281" width="12" style="63" customWidth="1"/>
    <col min="12282" max="12282" width="7.5546875" style="63" customWidth="1"/>
    <col min="12283" max="12283" width="7.6640625" style="63" customWidth="1"/>
    <col min="12284" max="12303" width="0" style="63" hidden="1" customWidth="1"/>
    <col min="12304" max="12304" width="11" style="63" customWidth="1"/>
    <col min="12305" max="12305" width="8.6640625" style="63" customWidth="1"/>
    <col min="12306" max="12306" width="9.44140625" style="63" customWidth="1"/>
    <col min="12307" max="12307" width="9" style="63" customWidth="1"/>
    <col min="12308" max="12308" width="7.88671875" style="63" customWidth="1"/>
    <col min="12309" max="12309" width="10.21875" style="63" customWidth="1"/>
    <col min="12310" max="12311" width="9.88671875" style="63" customWidth="1"/>
    <col min="12312" max="12312" width="8.88671875" style="63" customWidth="1"/>
    <col min="12313" max="12313" width="10" style="63" customWidth="1"/>
    <col min="12314" max="12314" width="9.5546875" style="63" customWidth="1"/>
    <col min="12315" max="12315" width="9.88671875" style="63" customWidth="1"/>
    <col min="12316" max="12316" width="9.5546875" style="63" customWidth="1"/>
    <col min="12317" max="12317" width="11.5546875" style="63" customWidth="1"/>
    <col min="12318" max="12321" width="0" style="63" hidden="1" customWidth="1"/>
    <col min="12322" max="12322" width="9.6640625" style="63" customWidth="1"/>
    <col min="12323" max="12324" width="7.5546875" style="63" customWidth="1"/>
    <col min="12325" max="12325" width="7.6640625" style="63" customWidth="1"/>
    <col min="12326" max="12326" width="8.44140625" style="63" customWidth="1"/>
    <col min="12327" max="12327" width="7.6640625" style="63" customWidth="1"/>
    <col min="12328" max="12328" width="8.6640625" style="63" customWidth="1"/>
    <col min="12329" max="12329" width="0" style="63" hidden="1" customWidth="1"/>
    <col min="12330" max="12330" width="7.21875" style="63" customWidth="1"/>
    <col min="12331" max="12331" width="6.6640625" style="63" customWidth="1"/>
    <col min="12332" max="12332" width="0" style="63" hidden="1" customWidth="1"/>
    <col min="12333" max="12333" width="6.109375" style="63" customWidth="1"/>
    <col min="12334" max="12334" width="10.21875" style="63" customWidth="1"/>
    <col min="12335" max="12335" width="9" style="63" customWidth="1"/>
    <col min="12336" max="12364" width="0" style="63" hidden="1" customWidth="1"/>
    <col min="12365" max="12530" width="9.109375" style="63"/>
    <col min="12531" max="12531" width="4.109375" style="63" customWidth="1"/>
    <col min="12532" max="12532" width="26.44140625" style="63" customWidth="1"/>
    <col min="12533" max="12533" width="9.88671875" style="63" customWidth="1"/>
    <col min="12534" max="12534" width="8" style="63" customWidth="1"/>
    <col min="12535" max="12535" width="11.5546875" style="63" customWidth="1"/>
    <col min="12536" max="12536" width="7.44140625" style="63" customWidth="1"/>
    <col min="12537" max="12537" width="12" style="63" customWidth="1"/>
    <col min="12538" max="12538" width="7.5546875" style="63" customWidth="1"/>
    <col min="12539" max="12539" width="7.6640625" style="63" customWidth="1"/>
    <col min="12540" max="12559" width="0" style="63" hidden="1" customWidth="1"/>
    <col min="12560" max="12560" width="11" style="63" customWidth="1"/>
    <col min="12561" max="12561" width="8.6640625" style="63" customWidth="1"/>
    <col min="12562" max="12562" width="9.44140625" style="63" customWidth="1"/>
    <col min="12563" max="12563" width="9" style="63" customWidth="1"/>
    <col min="12564" max="12564" width="7.88671875" style="63" customWidth="1"/>
    <col min="12565" max="12565" width="10.21875" style="63" customWidth="1"/>
    <col min="12566" max="12567" width="9.88671875" style="63" customWidth="1"/>
    <col min="12568" max="12568" width="8.88671875" style="63" customWidth="1"/>
    <col min="12569" max="12569" width="10" style="63" customWidth="1"/>
    <col min="12570" max="12570" width="9.5546875" style="63" customWidth="1"/>
    <col min="12571" max="12571" width="9.88671875" style="63" customWidth="1"/>
    <col min="12572" max="12572" width="9.5546875" style="63" customWidth="1"/>
    <col min="12573" max="12573" width="11.5546875" style="63" customWidth="1"/>
    <col min="12574" max="12577" width="0" style="63" hidden="1" customWidth="1"/>
    <col min="12578" max="12578" width="9.6640625" style="63" customWidth="1"/>
    <col min="12579" max="12580" width="7.5546875" style="63" customWidth="1"/>
    <col min="12581" max="12581" width="7.6640625" style="63" customWidth="1"/>
    <col min="12582" max="12582" width="8.44140625" style="63" customWidth="1"/>
    <col min="12583" max="12583" width="7.6640625" style="63" customWidth="1"/>
    <col min="12584" max="12584" width="8.6640625" style="63" customWidth="1"/>
    <col min="12585" max="12585" width="0" style="63" hidden="1" customWidth="1"/>
    <col min="12586" max="12586" width="7.21875" style="63" customWidth="1"/>
    <col min="12587" max="12587" width="6.6640625" style="63" customWidth="1"/>
    <col min="12588" max="12588" width="0" style="63" hidden="1" customWidth="1"/>
    <col min="12589" max="12589" width="6.109375" style="63" customWidth="1"/>
    <col min="12590" max="12590" width="10.21875" style="63" customWidth="1"/>
    <col min="12591" max="12591" width="9" style="63" customWidth="1"/>
    <col min="12592" max="12620" width="0" style="63" hidden="1" customWidth="1"/>
    <col min="12621" max="12786" width="9.109375" style="63"/>
    <col min="12787" max="12787" width="4.109375" style="63" customWidth="1"/>
    <col min="12788" max="12788" width="26.44140625" style="63" customWidth="1"/>
    <col min="12789" max="12789" width="9.88671875" style="63" customWidth="1"/>
    <col min="12790" max="12790" width="8" style="63" customWidth="1"/>
    <col min="12791" max="12791" width="11.5546875" style="63" customWidth="1"/>
    <col min="12792" max="12792" width="7.44140625" style="63" customWidth="1"/>
    <col min="12793" max="12793" width="12" style="63" customWidth="1"/>
    <col min="12794" max="12794" width="7.5546875" style="63" customWidth="1"/>
    <col min="12795" max="12795" width="7.6640625" style="63" customWidth="1"/>
    <col min="12796" max="12815" width="0" style="63" hidden="1" customWidth="1"/>
    <col min="12816" max="12816" width="11" style="63" customWidth="1"/>
    <col min="12817" max="12817" width="8.6640625" style="63" customWidth="1"/>
    <col min="12818" max="12818" width="9.44140625" style="63" customWidth="1"/>
    <col min="12819" max="12819" width="9" style="63" customWidth="1"/>
    <col min="12820" max="12820" width="7.88671875" style="63" customWidth="1"/>
    <col min="12821" max="12821" width="10.21875" style="63" customWidth="1"/>
    <col min="12822" max="12823" width="9.88671875" style="63" customWidth="1"/>
    <col min="12824" max="12824" width="8.88671875" style="63" customWidth="1"/>
    <col min="12825" max="12825" width="10" style="63" customWidth="1"/>
    <col min="12826" max="12826" width="9.5546875" style="63" customWidth="1"/>
    <col min="12827" max="12827" width="9.88671875" style="63" customWidth="1"/>
    <col min="12828" max="12828" width="9.5546875" style="63" customWidth="1"/>
    <col min="12829" max="12829" width="11.5546875" style="63" customWidth="1"/>
    <col min="12830" max="12833" width="0" style="63" hidden="1" customWidth="1"/>
    <col min="12834" max="12834" width="9.6640625" style="63" customWidth="1"/>
    <col min="12835" max="12836" width="7.5546875" style="63" customWidth="1"/>
    <col min="12837" max="12837" width="7.6640625" style="63" customWidth="1"/>
    <col min="12838" max="12838" width="8.44140625" style="63" customWidth="1"/>
    <col min="12839" max="12839" width="7.6640625" style="63" customWidth="1"/>
    <col min="12840" max="12840" width="8.6640625" style="63" customWidth="1"/>
    <col min="12841" max="12841" width="0" style="63" hidden="1" customWidth="1"/>
    <col min="12842" max="12842" width="7.21875" style="63" customWidth="1"/>
    <col min="12843" max="12843" width="6.6640625" style="63" customWidth="1"/>
    <col min="12844" max="12844" width="0" style="63" hidden="1" customWidth="1"/>
    <col min="12845" max="12845" width="6.109375" style="63" customWidth="1"/>
    <col min="12846" max="12846" width="10.21875" style="63" customWidth="1"/>
    <col min="12847" max="12847" width="9" style="63" customWidth="1"/>
    <col min="12848" max="12876" width="0" style="63" hidden="1" customWidth="1"/>
    <col min="12877" max="13042" width="9.109375" style="63"/>
    <col min="13043" max="13043" width="4.109375" style="63" customWidth="1"/>
    <col min="13044" max="13044" width="26.44140625" style="63" customWidth="1"/>
    <col min="13045" max="13045" width="9.88671875" style="63" customWidth="1"/>
    <col min="13046" max="13046" width="8" style="63" customWidth="1"/>
    <col min="13047" max="13047" width="11.5546875" style="63" customWidth="1"/>
    <col min="13048" max="13048" width="7.44140625" style="63" customWidth="1"/>
    <col min="13049" max="13049" width="12" style="63" customWidth="1"/>
    <col min="13050" max="13050" width="7.5546875" style="63" customWidth="1"/>
    <col min="13051" max="13051" width="7.6640625" style="63" customWidth="1"/>
    <col min="13052" max="13071" width="0" style="63" hidden="1" customWidth="1"/>
    <col min="13072" max="13072" width="11" style="63" customWidth="1"/>
    <col min="13073" max="13073" width="8.6640625" style="63" customWidth="1"/>
    <col min="13074" max="13074" width="9.44140625" style="63" customWidth="1"/>
    <col min="13075" max="13075" width="9" style="63" customWidth="1"/>
    <col min="13076" max="13076" width="7.88671875" style="63" customWidth="1"/>
    <col min="13077" max="13077" width="10.21875" style="63" customWidth="1"/>
    <col min="13078" max="13079" width="9.88671875" style="63" customWidth="1"/>
    <col min="13080" max="13080" width="8.88671875" style="63" customWidth="1"/>
    <col min="13081" max="13081" width="10" style="63" customWidth="1"/>
    <col min="13082" max="13082" width="9.5546875" style="63" customWidth="1"/>
    <col min="13083" max="13083" width="9.88671875" style="63" customWidth="1"/>
    <col min="13084" max="13084" width="9.5546875" style="63" customWidth="1"/>
    <col min="13085" max="13085" width="11.5546875" style="63" customWidth="1"/>
    <col min="13086" max="13089" width="0" style="63" hidden="1" customWidth="1"/>
    <col min="13090" max="13090" width="9.6640625" style="63" customWidth="1"/>
    <col min="13091" max="13092" width="7.5546875" style="63" customWidth="1"/>
    <col min="13093" max="13093" width="7.6640625" style="63" customWidth="1"/>
    <col min="13094" max="13094" width="8.44140625" style="63" customWidth="1"/>
    <col min="13095" max="13095" width="7.6640625" style="63" customWidth="1"/>
    <col min="13096" max="13096" width="8.6640625" style="63" customWidth="1"/>
    <col min="13097" max="13097" width="0" style="63" hidden="1" customWidth="1"/>
    <col min="13098" max="13098" width="7.21875" style="63" customWidth="1"/>
    <col min="13099" max="13099" width="6.6640625" style="63" customWidth="1"/>
    <col min="13100" max="13100" width="0" style="63" hidden="1" customWidth="1"/>
    <col min="13101" max="13101" width="6.109375" style="63" customWidth="1"/>
    <col min="13102" max="13102" width="10.21875" style="63" customWidth="1"/>
    <col min="13103" max="13103" width="9" style="63" customWidth="1"/>
    <col min="13104" max="13132" width="0" style="63" hidden="1" customWidth="1"/>
    <col min="13133" max="13298" width="9.109375" style="63"/>
    <col min="13299" max="13299" width="4.109375" style="63" customWidth="1"/>
    <col min="13300" max="13300" width="26.44140625" style="63" customWidth="1"/>
    <col min="13301" max="13301" width="9.88671875" style="63" customWidth="1"/>
    <col min="13302" max="13302" width="8" style="63" customWidth="1"/>
    <col min="13303" max="13303" width="11.5546875" style="63" customWidth="1"/>
    <col min="13304" max="13304" width="7.44140625" style="63" customWidth="1"/>
    <col min="13305" max="13305" width="12" style="63" customWidth="1"/>
    <col min="13306" max="13306" width="7.5546875" style="63" customWidth="1"/>
    <col min="13307" max="13307" width="7.6640625" style="63" customWidth="1"/>
    <col min="13308" max="13327" width="0" style="63" hidden="1" customWidth="1"/>
    <col min="13328" max="13328" width="11" style="63" customWidth="1"/>
    <col min="13329" max="13329" width="8.6640625" style="63" customWidth="1"/>
    <col min="13330" max="13330" width="9.44140625" style="63" customWidth="1"/>
    <col min="13331" max="13331" width="9" style="63" customWidth="1"/>
    <col min="13332" max="13332" width="7.88671875" style="63" customWidth="1"/>
    <col min="13333" max="13333" width="10.21875" style="63" customWidth="1"/>
    <col min="13334" max="13335" width="9.88671875" style="63" customWidth="1"/>
    <col min="13336" max="13336" width="8.88671875" style="63" customWidth="1"/>
    <col min="13337" max="13337" width="10" style="63" customWidth="1"/>
    <col min="13338" max="13338" width="9.5546875" style="63" customWidth="1"/>
    <col min="13339" max="13339" width="9.88671875" style="63" customWidth="1"/>
    <col min="13340" max="13340" width="9.5546875" style="63" customWidth="1"/>
    <col min="13341" max="13341" width="11.5546875" style="63" customWidth="1"/>
    <col min="13342" max="13345" width="0" style="63" hidden="1" customWidth="1"/>
    <col min="13346" max="13346" width="9.6640625" style="63" customWidth="1"/>
    <col min="13347" max="13348" width="7.5546875" style="63" customWidth="1"/>
    <col min="13349" max="13349" width="7.6640625" style="63" customWidth="1"/>
    <col min="13350" max="13350" width="8.44140625" style="63" customWidth="1"/>
    <col min="13351" max="13351" width="7.6640625" style="63" customWidth="1"/>
    <col min="13352" max="13352" width="8.6640625" style="63" customWidth="1"/>
    <col min="13353" max="13353" width="0" style="63" hidden="1" customWidth="1"/>
    <col min="13354" max="13354" width="7.21875" style="63" customWidth="1"/>
    <col min="13355" max="13355" width="6.6640625" style="63" customWidth="1"/>
    <col min="13356" max="13356" width="0" style="63" hidden="1" customWidth="1"/>
    <col min="13357" max="13357" width="6.109375" style="63" customWidth="1"/>
    <col min="13358" max="13358" width="10.21875" style="63" customWidth="1"/>
    <col min="13359" max="13359" width="9" style="63" customWidth="1"/>
    <col min="13360" max="13388" width="0" style="63" hidden="1" customWidth="1"/>
    <col min="13389" max="13554" width="9.109375" style="63"/>
    <col min="13555" max="13555" width="4.109375" style="63" customWidth="1"/>
    <col min="13556" max="13556" width="26.44140625" style="63" customWidth="1"/>
    <col min="13557" max="13557" width="9.88671875" style="63" customWidth="1"/>
    <col min="13558" max="13558" width="8" style="63" customWidth="1"/>
    <col min="13559" max="13559" width="11.5546875" style="63" customWidth="1"/>
    <col min="13560" max="13560" width="7.44140625" style="63" customWidth="1"/>
    <col min="13561" max="13561" width="12" style="63" customWidth="1"/>
    <col min="13562" max="13562" width="7.5546875" style="63" customWidth="1"/>
    <col min="13563" max="13563" width="7.6640625" style="63" customWidth="1"/>
    <col min="13564" max="13583" width="0" style="63" hidden="1" customWidth="1"/>
    <col min="13584" max="13584" width="11" style="63" customWidth="1"/>
    <col min="13585" max="13585" width="8.6640625" style="63" customWidth="1"/>
    <col min="13586" max="13586" width="9.44140625" style="63" customWidth="1"/>
    <col min="13587" max="13587" width="9" style="63" customWidth="1"/>
    <col min="13588" max="13588" width="7.88671875" style="63" customWidth="1"/>
    <col min="13589" max="13589" width="10.21875" style="63" customWidth="1"/>
    <col min="13590" max="13591" width="9.88671875" style="63" customWidth="1"/>
    <col min="13592" max="13592" width="8.88671875" style="63" customWidth="1"/>
    <col min="13593" max="13593" width="10" style="63" customWidth="1"/>
    <col min="13594" max="13594" width="9.5546875" style="63" customWidth="1"/>
    <col min="13595" max="13595" width="9.88671875" style="63" customWidth="1"/>
    <col min="13596" max="13596" width="9.5546875" style="63" customWidth="1"/>
    <col min="13597" max="13597" width="11.5546875" style="63" customWidth="1"/>
    <col min="13598" max="13601" width="0" style="63" hidden="1" customWidth="1"/>
    <col min="13602" max="13602" width="9.6640625" style="63" customWidth="1"/>
    <col min="13603" max="13604" width="7.5546875" style="63" customWidth="1"/>
    <col min="13605" max="13605" width="7.6640625" style="63" customWidth="1"/>
    <col min="13606" max="13606" width="8.44140625" style="63" customWidth="1"/>
    <col min="13607" max="13607" width="7.6640625" style="63" customWidth="1"/>
    <col min="13608" max="13608" width="8.6640625" style="63" customWidth="1"/>
    <col min="13609" max="13609" width="0" style="63" hidden="1" customWidth="1"/>
    <col min="13610" max="13610" width="7.21875" style="63" customWidth="1"/>
    <col min="13611" max="13611" width="6.6640625" style="63" customWidth="1"/>
    <col min="13612" max="13612" width="0" style="63" hidden="1" customWidth="1"/>
    <col min="13613" max="13613" width="6.109375" style="63" customWidth="1"/>
    <col min="13614" max="13614" width="10.21875" style="63" customWidth="1"/>
    <col min="13615" max="13615" width="9" style="63" customWidth="1"/>
    <col min="13616" max="13644" width="0" style="63" hidden="1" customWidth="1"/>
    <col min="13645" max="13810" width="9.109375" style="63"/>
    <col min="13811" max="13811" width="4.109375" style="63" customWidth="1"/>
    <col min="13812" max="13812" width="26.44140625" style="63" customWidth="1"/>
    <col min="13813" max="13813" width="9.88671875" style="63" customWidth="1"/>
    <col min="13814" max="13814" width="8" style="63" customWidth="1"/>
    <col min="13815" max="13815" width="11.5546875" style="63" customWidth="1"/>
    <col min="13816" max="13816" width="7.44140625" style="63" customWidth="1"/>
    <col min="13817" max="13817" width="12" style="63" customWidth="1"/>
    <col min="13818" max="13818" width="7.5546875" style="63" customWidth="1"/>
    <col min="13819" max="13819" width="7.6640625" style="63" customWidth="1"/>
    <col min="13820" max="13839" width="0" style="63" hidden="1" customWidth="1"/>
    <col min="13840" max="13840" width="11" style="63" customWidth="1"/>
    <col min="13841" max="13841" width="8.6640625" style="63" customWidth="1"/>
    <col min="13842" max="13842" width="9.44140625" style="63" customWidth="1"/>
    <col min="13843" max="13843" width="9" style="63" customWidth="1"/>
    <col min="13844" max="13844" width="7.88671875" style="63" customWidth="1"/>
    <col min="13845" max="13845" width="10.21875" style="63" customWidth="1"/>
    <col min="13846" max="13847" width="9.88671875" style="63" customWidth="1"/>
    <col min="13848" max="13848" width="8.88671875" style="63" customWidth="1"/>
    <col min="13849" max="13849" width="10" style="63" customWidth="1"/>
    <col min="13850" max="13850" width="9.5546875" style="63" customWidth="1"/>
    <col min="13851" max="13851" width="9.88671875" style="63" customWidth="1"/>
    <col min="13852" max="13852" width="9.5546875" style="63" customWidth="1"/>
    <col min="13853" max="13853" width="11.5546875" style="63" customWidth="1"/>
    <col min="13854" max="13857" width="0" style="63" hidden="1" customWidth="1"/>
    <col min="13858" max="13858" width="9.6640625" style="63" customWidth="1"/>
    <col min="13859" max="13860" width="7.5546875" style="63" customWidth="1"/>
    <col min="13861" max="13861" width="7.6640625" style="63" customWidth="1"/>
    <col min="13862" max="13862" width="8.44140625" style="63" customWidth="1"/>
    <col min="13863" max="13863" width="7.6640625" style="63" customWidth="1"/>
    <col min="13864" max="13864" width="8.6640625" style="63" customWidth="1"/>
    <col min="13865" max="13865" width="0" style="63" hidden="1" customWidth="1"/>
    <col min="13866" max="13866" width="7.21875" style="63" customWidth="1"/>
    <col min="13867" max="13867" width="6.6640625" style="63" customWidth="1"/>
    <col min="13868" max="13868" width="0" style="63" hidden="1" customWidth="1"/>
    <col min="13869" max="13869" width="6.109375" style="63" customWidth="1"/>
    <col min="13870" max="13870" width="10.21875" style="63" customWidth="1"/>
    <col min="13871" max="13871" width="9" style="63" customWidth="1"/>
    <col min="13872" max="13900" width="0" style="63" hidden="1" customWidth="1"/>
    <col min="13901" max="14066" width="9.109375" style="63"/>
    <col min="14067" max="14067" width="4.109375" style="63" customWidth="1"/>
    <col min="14068" max="14068" width="26.44140625" style="63" customWidth="1"/>
    <col min="14069" max="14069" width="9.88671875" style="63" customWidth="1"/>
    <col min="14070" max="14070" width="8" style="63" customWidth="1"/>
    <col min="14071" max="14071" width="11.5546875" style="63" customWidth="1"/>
    <col min="14072" max="14072" width="7.44140625" style="63" customWidth="1"/>
    <col min="14073" max="14073" width="12" style="63" customWidth="1"/>
    <col min="14074" max="14074" width="7.5546875" style="63" customWidth="1"/>
    <col min="14075" max="14075" width="7.6640625" style="63" customWidth="1"/>
    <col min="14076" max="14095" width="0" style="63" hidden="1" customWidth="1"/>
    <col min="14096" max="14096" width="11" style="63" customWidth="1"/>
    <col min="14097" max="14097" width="8.6640625" style="63" customWidth="1"/>
    <col min="14098" max="14098" width="9.44140625" style="63" customWidth="1"/>
    <col min="14099" max="14099" width="9" style="63" customWidth="1"/>
    <col min="14100" max="14100" width="7.88671875" style="63" customWidth="1"/>
    <col min="14101" max="14101" width="10.21875" style="63" customWidth="1"/>
    <col min="14102" max="14103" width="9.88671875" style="63" customWidth="1"/>
    <col min="14104" max="14104" width="8.88671875" style="63" customWidth="1"/>
    <col min="14105" max="14105" width="10" style="63" customWidth="1"/>
    <col min="14106" max="14106" width="9.5546875" style="63" customWidth="1"/>
    <col min="14107" max="14107" width="9.88671875" style="63" customWidth="1"/>
    <col min="14108" max="14108" width="9.5546875" style="63" customWidth="1"/>
    <col min="14109" max="14109" width="11.5546875" style="63" customWidth="1"/>
    <col min="14110" max="14113" width="0" style="63" hidden="1" customWidth="1"/>
    <col min="14114" max="14114" width="9.6640625" style="63" customWidth="1"/>
    <col min="14115" max="14116" width="7.5546875" style="63" customWidth="1"/>
    <col min="14117" max="14117" width="7.6640625" style="63" customWidth="1"/>
    <col min="14118" max="14118" width="8.44140625" style="63" customWidth="1"/>
    <col min="14119" max="14119" width="7.6640625" style="63" customWidth="1"/>
    <col min="14120" max="14120" width="8.6640625" style="63" customWidth="1"/>
    <col min="14121" max="14121" width="0" style="63" hidden="1" customWidth="1"/>
    <col min="14122" max="14122" width="7.21875" style="63" customWidth="1"/>
    <col min="14123" max="14123" width="6.6640625" style="63" customWidth="1"/>
    <col min="14124" max="14124" width="0" style="63" hidden="1" customWidth="1"/>
    <col min="14125" max="14125" width="6.109375" style="63" customWidth="1"/>
    <col min="14126" max="14126" width="10.21875" style="63" customWidth="1"/>
    <col min="14127" max="14127" width="9" style="63" customWidth="1"/>
    <col min="14128" max="14156" width="0" style="63" hidden="1" customWidth="1"/>
    <col min="14157" max="14322" width="9.109375" style="63"/>
    <col min="14323" max="14323" width="4.109375" style="63" customWidth="1"/>
    <col min="14324" max="14324" width="26.44140625" style="63" customWidth="1"/>
    <col min="14325" max="14325" width="9.88671875" style="63" customWidth="1"/>
    <col min="14326" max="14326" width="8" style="63" customWidth="1"/>
    <col min="14327" max="14327" width="11.5546875" style="63" customWidth="1"/>
    <col min="14328" max="14328" width="7.44140625" style="63" customWidth="1"/>
    <col min="14329" max="14329" width="12" style="63" customWidth="1"/>
    <col min="14330" max="14330" width="7.5546875" style="63" customWidth="1"/>
    <col min="14331" max="14331" width="7.6640625" style="63" customWidth="1"/>
    <col min="14332" max="14351" width="0" style="63" hidden="1" customWidth="1"/>
    <col min="14352" max="14352" width="11" style="63" customWidth="1"/>
    <col min="14353" max="14353" width="8.6640625" style="63" customWidth="1"/>
    <col min="14354" max="14354" width="9.44140625" style="63" customWidth="1"/>
    <col min="14355" max="14355" width="9" style="63" customWidth="1"/>
    <col min="14356" max="14356" width="7.88671875" style="63" customWidth="1"/>
    <col min="14357" max="14357" width="10.21875" style="63" customWidth="1"/>
    <col min="14358" max="14359" width="9.88671875" style="63" customWidth="1"/>
    <col min="14360" max="14360" width="8.88671875" style="63" customWidth="1"/>
    <col min="14361" max="14361" width="10" style="63" customWidth="1"/>
    <col min="14362" max="14362" width="9.5546875" style="63" customWidth="1"/>
    <col min="14363" max="14363" width="9.88671875" style="63" customWidth="1"/>
    <col min="14364" max="14364" width="9.5546875" style="63" customWidth="1"/>
    <col min="14365" max="14365" width="11.5546875" style="63" customWidth="1"/>
    <col min="14366" max="14369" width="0" style="63" hidden="1" customWidth="1"/>
    <col min="14370" max="14370" width="9.6640625" style="63" customWidth="1"/>
    <col min="14371" max="14372" width="7.5546875" style="63" customWidth="1"/>
    <col min="14373" max="14373" width="7.6640625" style="63" customWidth="1"/>
    <col min="14374" max="14374" width="8.44140625" style="63" customWidth="1"/>
    <col min="14375" max="14375" width="7.6640625" style="63" customWidth="1"/>
    <col min="14376" max="14376" width="8.6640625" style="63" customWidth="1"/>
    <col min="14377" max="14377" width="0" style="63" hidden="1" customWidth="1"/>
    <col min="14378" max="14378" width="7.21875" style="63" customWidth="1"/>
    <col min="14379" max="14379" width="6.6640625" style="63" customWidth="1"/>
    <col min="14380" max="14380" width="0" style="63" hidden="1" customWidth="1"/>
    <col min="14381" max="14381" width="6.109375" style="63" customWidth="1"/>
    <col min="14382" max="14382" width="10.21875" style="63" customWidth="1"/>
    <col min="14383" max="14383" width="9" style="63" customWidth="1"/>
    <col min="14384" max="14412" width="0" style="63" hidden="1" customWidth="1"/>
    <col min="14413" max="14578" width="9.109375" style="63"/>
    <col min="14579" max="14579" width="4.109375" style="63" customWidth="1"/>
    <col min="14580" max="14580" width="26.44140625" style="63" customWidth="1"/>
    <col min="14581" max="14581" width="9.88671875" style="63" customWidth="1"/>
    <col min="14582" max="14582" width="8" style="63" customWidth="1"/>
    <col min="14583" max="14583" width="11.5546875" style="63" customWidth="1"/>
    <col min="14584" max="14584" width="7.44140625" style="63" customWidth="1"/>
    <col min="14585" max="14585" width="12" style="63" customWidth="1"/>
    <col min="14586" max="14586" width="7.5546875" style="63" customWidth="1"/>
    <col min="14587" max="14587" width="7.6640625" style="63" customWidth="1"/>
    <col min="14588" max="14607" width="0" style="63" hidden="1" customWidth="1"/>
    <col min="14608" max="14608" width="11" style="63" customWidth="1"/>
    <col min="14609" max="14609" width="8.6640625" style="63" customWidth="1"/>
    <col min="14610" max="14610" width="9.44140625" style="63" customWidth="1"/>
    <col min="14611" max="14611" width="9" style="63" customWidth="1"/>
    <col min="14612" max="14612" width="7.88671875" style="63" customWidth="1"/>
    <col min="14613" max="14613" width="10.21875" style="63" customWidth="1"/>
    <col min="14614" max="14615" width="9.88671875" style="63" customWidth="1"/>
    <col min="14616" max="14616" width="8.88671875" style="63" customWidth="1"/>
    <col min="14617" max="14617" width="10" style="63" customWidth="1"/>
    <col min="14618" max="14618" width="9.5546875" style="63" customWidth="1"/>
    <col min="14619" max="14619" width="9.88671875" style="63" customWidth="1"/>
    <col min="14620" max="14620" width="9.5546875" style="63" customWidth="1"/>
    <col min="14621" max="14621" width="11.5546875" style="63" customWidth="1"/>
    <col min="14622" max="14625" width="0" style="63" hidden="1" customWidth="1"/>
    <col min="14626" max="14626" width="9.6640625" style="63" customWidth="1"/>
    <col min="14627" max="14628" width="7.5546875" style="63" customWidth="1"/>
    <col min="14629" max="14629" width="7.6640625" style="63" customWidth="1"/>
    <col min="14630" max="14630" width="8.44140625" style="63" customWidth="1"/>
    <col min="14631" max="14631" width="7.6640625" style="63" customWidth="1"/>
    <col min="14632" max="14632" width="8.6640625" style="63" customWidth="1"/>
    <col min="14633" max="14633" width="0" style="63" hidden="1" customWidth="1"/>
    <col min="14634" max="14634" width="7.21875" style="63" customWidth="1"/>
    <col min="14635" max="14635" width="6.6640625" style="63" customWidth="1"/>
    <col min="14636" max="14636" width="0" style="63" hidden="1" customWidth="1"/>
    <col min="14637" max="14637" width="6.109375" style="63" customWidth="1"/>
    <col min="14638" max="14638" width="10.21875" style="63" customWidth="1"/>
    <col min="14639" max="14639" width="9" style="63" customWidth="1"/>
    <col min="14640" max="14668" width="0" style="63" hidden="1" customWidth="1"/>
    <col min="14669" max="14834" width="9.109375" style="63"/>
    <col min="14835" max="14835" width="4.109375" style="63" customWidth="1"/>
    <col min="14836" max="14836" width="26.44140625" style="63" customWidth="1"/>
    <col min="14837" max="14837" width="9.88671875" style="63" customWidth="1"/>
    <col min="14838" max="14838" width="8" style="63" customWidth="1"/>
    <col min="14839" max="14839" width="11.5546875" style="63" customWidth="1"/>
    <col min="14840" max="14840" width="7.44140625" style="63" customWidth="1"/>
    <col min="14841" max="14841" width="12" style="63" customWidth="1"/>
    <col min="14842" max="14842" width="7.5546875" style="63" customWidth="1"/>
    <col min="14843" max="14843" width="7.6640625" style="63" customWidth="1"/>
    <col min="14844" max="14863" width="0" style="63" hidden="1" customWidth="1"/>
    <col min="14864" max="14864" width="11" style="63" customWidth="1"/>
    <col min="14865" max="14865" width="8.6640625" style="63" customWidth="1"/>
    <col min="14866" max="14866" width="9.44140625" style="63" customWidth="1"/>
    <col min="14867" max="14867" width="9" style="63" customWidth="1"/>
    <col min="14868" max="14868" width="7.88671875" style="63" customWidth="1"/>
    <col min="14869" max="14869" width="10.21875" style="63" customWidth="1"/>
    <col min="14870" max="14871" width="9.88671875" style="63" customWidth="1"/>
    <col min="14872" max="14872" width="8.88671875" style="63" customWidth="1"/>
    <col min="14873" max="14873" width="10" style="63" customWidth="1"/>
    <col min="14874" max="14874" width="9.5546875" style="63" customWidth="1"/>
    <col min="14875" max="14875" width="9.88671875" style="63" customWidth="1"/>
    <col min="14876" max="14876" width="9.5546875" style="63" customWidth="1"/>
    <col min="14877" max="14877" width="11.5546875" style="63" customWidth="1"/>
    <col min="14878" max="14881" width="0" style="63" hidden="1" customWidth="1"/>
    <col min="14882" max="14882" width="9.6640625" style="63" customWidth="1"/>
    <col min="14883" max="14884" width="7.5546875" style="63" customWidth="1"/>
    <col min="14885" max="14885" width="7.6640625" style="63" customWidth="1"/>
    <col min="14886" max="14886" width="8.44140625" style="63" customWidth="1"/>
    <col min="14887" max="14887" width="7.6640625" style="63" customWidth="1"/>
    <col min="14888" max="14888" width="8.6640625" style="63" customWidth="1"/>
    <col min="14889" max="14889" width="0" style="63" hidden="1" customWidth="1"/>
    <col min="14890" max="14890" width="7.21875" style="63" customWidth="1"/>
    <col min="14891" max="14891" width="6.6640625" style="63" customWidth="1"/>
    <col min="14892" max="14892" width="0" style="63" hidden="1" customWidth="1"/>
    <col min="14893" max="14893" width="6.109375" style="63" customWidth="1"/>
    <col min="14894" max="14894" width="10.21875" style="63" customWidth="1"/>
    <col min="14895" max="14895" width="9" style="63" customWidth="1"/>
    <col min="14896" max="14924" width="0" style="63" hidden="1" customWidth="1"/>
    <col min="14925" max="15090" width="9.109375" style="63"/>
    <col min="15091" max="15091" width="4.109375" style="63" customWidth="1"/>
    <col min="15092" max="15092" width="26.44140625" style="63" customWidth="1"/>
    <col min="15093" max="15093" width="9.88671875" style="63" customWidth="1"/>
    <col min="15094" max="15094" width="8" style="63" customWidth="1"/>
    <col min="15095" max="15095" width="11.5546875" style="63" customWidth="1"/>
    <col min="15096" max="15096" width="7.44140625" style="63" customWidth="1"/>
    <col min="15097" max="15097" width="12" style="63" customWidth="1"/>
    <col min="15098" max="15098" width="7.5546875" style="63" customWidth="1"/>
    <col min="15099" max="15099" width="7.6640625" style="63" customWidth="1"/>
    <col min="15100" max="15119" width="0" style="63" hidden="1" customWidth="1"/>
    <col min="15120" max="15120" width="11" style="63" customWidth="1"/>
    <col min="15121" max="15121" width="8.6640625" style="63" customWidth="1"/>
    <col min="15122" max="15122" width="9.44140625" style="63" customWidth="1"/>
    <col min="15123" max="15123" width="9" style="63" customWidth="1"/>
    <col min="15124" max="15124" width="7.88671875" style="63" customWidth="1"/>
    <col min="15125" max="15125" width="10.21875" style="63" customWidth="1"/>
    <col min="15126" max="15127" width="9.88671875" style="63" customWidth="1"/>
    <col min="15128" max="15128" width="8.88671875" style="63" customWidth="1"/>
    <col min="15129" max="15129" width="10" style="63" customWidth="1"/>
    <col min="15130" max="15130" width="9.5546875" style="63" customWidth="1"/>
    <col min="15131" max="15131" width="9.88671875" style="63" customWidth="1"/>
    <col min="15132" max="15132" width="9.5546875" style="63" customWidth="1"/>
    <col min="15133" max="15133" width="11.5546875" style="63" customWidth="1"/>
    <col min="15134" max="15137" width="0" style="63" hidden="1" customWidth="1"/>
    <col min="15138" max="15138" width="9.6640625" style="63" customWidth="1"/>
    <col min="15139" max="15140" width="7.5546875" style="63" customWidth="1"/>
    <col min="15141" max="15141" width="7.6640625" style="63" customWidth="1"/>
    <col min="15142" max="15142" width="8.44140625" style="63" customWidth="1"/>
    <col min="15143" max="15143" width="7.6640625" style="63" customWidth="1"/>
    <col min="15144" max="15144" width="8.6640625" style="63" customWidth="1"/>
    <col min="15145" max="15145" width="0" style="63" hidden="1" customWidth="1"/>
    <col min="15146" max="15146" width="7.21875" style="63" customWidth="1"/>
    <col min="15147" max="15147" width="6.6640625" style="63" customWidth="1"/>
    <col min="15148" max="15148" width="0" style="63" hidden="1" customWidth="1"/>
    <col min="15149" max="15149" width="6.109375" style="63" customWidth="1"/>
    <col min="15150" max="15150" width="10.21875" style="63" customWidth="1"/>
    <col min="15151" max="15151" width="9" style="63" customWidth="1"/>
    <col min="15152" max="15180" width="0" style="63" hidden="1" customWidth="1"/>
    <col min="15181" max="15346" width="9.109375" style="63"/>
    <col min="15347" max="15347" width="4.109375" style="63" customWidth="1"/>
    <col min="15348" max="15348" width="26.44140625" style="63" customWidth="1"/>
    <col min="15349" max="15349" width="9.88671875" style="63" customWidth="1"/>
    <col min="15350" max="15350" width="8" style="63" customWidth="1"/>
    <col min="15351" max="15351" width="11.5546875" style="63" customWidth="1"/>
    <col min="15352" max="15352" width="7.44140625" style="63" customWidth="1"/>
    <col min="15353" max="15353" width="12" style="63" customWidth="1"/>
    <col min="15354" max="15354" width="7.5546875" style="63" customWidth="1"/>
    <col min="15355" max="15355" width="7.6640625" style="63" customWidth="1"/>
    <col min="15356" max="15375" width="0" style="63" hidden="1" customWidth="1"/>
    <col min="15376" max="15376" width="11" style="63" customWidth="1"/>
    <col min="15377" max="15377" width="8.6640625" style="63" customWidth="1"/>
    <col min="15378" max="15378" width="9.44140625" style="63" customWidth="1"/>
    <col min="15379" max="15379" width="9" style="63" customWidth="1"/>
    <col min="15380" max="15380" width="7.88671875" style="63" customWidth="1"/>
    <col min="15381" max="15381" width="10.21875" style="63" customWidth="1"/>
    <col min="15382" max="15383" width="9.88671875" style="63" customWidth="1"/>
    <col min="15384" max="15384" width="8.88671875" style="63" customWidth="1"/>
    <col min="15385" max="15385" width="10" style="63" customWidth="1"/>
    <col min="15386" max="15386" width="9.5546875" style="63" customWidth="1"/>
    <col min="15387" max="15387" width="9.88671875" style="63" customWidth="1"/>
    <col min="15388" max="15388" width="9.5546875" style="63" customWidth="1"/>
    <col min="15389" max="15389" width="11.5546875" style="63" customWidth="1"/>
    <col min="15390" max="15393" width="0" style="63" hidden="1" customWidth="1"/>
    <col min="15394" max="15394" width="9.6640625" style="63" customWidth="1"/>
    <col min="15395" max="15396" width="7.5546875" style="63" customWidth="1"/>
    <col min="15397" max="15397" width="7.6640625" style="63" customWidth="1"/>
    <col min="15398" max="15398" width="8.44140625" style="63" customWidth="1"/>
    <col min="15399" max="15399" width="7.6640625" style="63" customWidth="1"/>
    <col min="15400" max="15400" width="8.6640625" style="63" customWidth="1"/>
    <col min="15401" max="15401" width="0" style="63" hidden="1" customWidth="1"/>
    <col min="15402" max="15402" width="7.21875" style="63" customWidth="1"/>
    <col min="15403" max="15403" width="6.6640625" style="63" customWidth="1"/>
    <col min="15404" max="15404" width="0" style="63" hidden="1" customWidth="1"/>
    <col min="15405" max="15405" width="6.109375" style="63" customWidth="1"/>
    <col min="15406" max="15406" width="10.21875" style="63" customWidth="1"/>
    <col min="15407" max="15407" width="9" style="63" customWidth="1"/>
    <col min="15408" max="15436" width="0" style="63" hidden="1" customWidth="1"/>
    <col min="15437" max="15602" width="9.109375" style="63"/>
    <col min="15603" max="15603" width="4.109375" style="63" customWidth="1"/>
    <col min="15604" max="15604" width="26.44140625" style="63" customWidth="1"/>
    <col min="15605" max="15605" width="9.88671875" style="63" customWidth="1"/>
    <col min="15606" max="15606" width="8" style="63" customWidth="1"/>
    <col min="15607" max="15607" width="11.5546875" style="63" customWidth="1"/>
    <col min="15608" max="15608" width="7.44140625" style="63" customWidth="1"/>
    <col min="15609" max="15609" width="12" style="63" customWidth="1"/>
    <col min="15610" max="15610" width="7.5546875" style="63" customWidth="1"/>
    <col min="15611" max="15611" width="7.6640625" style="63" customWidth="1"/>
    <col min="15612" max="15631" width="0" style="63" hidden="1" customWidth="1"/>
    <col min="15632" max="15632" width="11" style="63" customWidth="1"/>
    <col min="15633" max="15633" width="8.6640625" style="63" customWidth="1"/>
    <col min="15634" max="15634" width="9.44140625" style="63" customWidth="1"/>
    <col min="15635" max="15635" width="9" style="63" customWidth="1"/>
    <col min="15636" max="15636" width="7.88671875" style="63" customWidth="1"/>
    <col min="15637" max="15637" width="10.21875" style="63" customWidth="1"/>
    <col min="15638" max="15639" width="9.88671875" style="63" customWidth="1"/>
    <col min="15640" max="15640" width="8.88671875" style="63" customWidth="1"/>
    <col min="15641" max="15641" width="10" style="63" customWidth="1"/>
    <col min="15642" max="15642" width="9.5546875" style="63" customWidth="1"/>
    <col min="15643" max="15643" width="9.88671875" style="63" customWidth="1"/>
    <col min="15644" max="15644" width="9.5546875" style="63" customWidth="1"/>
    <col min="15645" max="15645" width="11.5546875" style="63" customWidth="1"/>
    <col min="15646" max="15649" width="0" style="63" hidden="1" customWidth="1"/>
    <col min="15650" max="15650" width="9.6640625" style="63" customWidth="1"/>
    <col min="15651" max="15652" width="7.5546875" style="63" customWidth="1"/>
    <col min="15653" max="15653" width="7.6640625" style="63" customWidth="1"/>
    <col min="15654" max="15654" width="8.44140625" style="63" customWidth="1"/>
    <col min="15655" max="15655" width="7.6640625" style="63" customWidth="1"/>
    <col min="15656" max="15656" width="8.6640625" style="63" customWidth="1"/>
    <col min="15657" max="15657" width="0" style="63" hidden="1" customWidth="1"/>
    <col min="15658" max="15658" width="7.21875" style="63" customWidth="1"/>
    <col min="15659" max="15659" width="6.6640625" style="63" customWidth="1"/>
    <col min="15660" max="15660" width="0" style="63" hidden="1" customWidth="1"/>
    <col min="15661" max="15661" width="6.109375" style="63" customWidth="1"/>
    <col min="15662" max="15662" width="10.21875" style="63" customWidth="1"/>
    <col min="15663" max="15663" width="9" style="63" customWidth="1"/>
    <col min="15664" max="15692" width="0" style="63" hidden="1" customWidth="1"/>
    <col min="15693" max="15858" width="9.109375" style="63"/>
    <col min="15859" max="15859" width="4.109375" style="63" customWidth="1"/>
    <col min="15860" max="15860" width="26.44140625" style="63" customWidth="1"/>
    <col min="15861" max="15861" width="9.88671875" style="63" customWidth="1"/>
    <col min="15862" max="15862" width="8" style="63" customWidth="1"/>
    <col min="15863" max="15863" width="11.5546875" style="63" customWidth="1"/>
    <col min="15864" max="15864" width="7.44140625" style="63" customWidth="1"/>
    <col min="15865" max="15865" width="12" style="63" customWidth="1"/>
    <col min="15866" max="15866" width="7.5546875" style="63" customWidth="1"/>
    <col min="15867" max="15867" width="7.6640625" style="63" customWidth="1"/>
    <col min="15868" max="15887" width="0" style="63" hidden="1" customWidth="1"/>
    <col min="15888" max="15888" width="11" style="63" customWidth="1"/>
    <col min="15889" max="15889" width="8.6640625" style="63" customWidth="1"/>
    <col min="15890" max="15890" width="9.44140625" style="63" customWidth="1"/>
    <col min="15891" max="15891" width="9" style="63" customWidth="1"/>
    <col min="15892" max="15892" width="7.88671875" style="63" customWidth="1"/>
    <col min="15893" max="15893" width="10.21875" style="63" customWidth="1"/>
    <col min="15894" max="15895" width="9.88671875" style="63" customWidth="1"/>
    <col min="15896" max="15896" width="8.88671875" style="63" customWidth="1"/>
    <col min="15897" max="15897" width="10" style="63" customWidth="1"/>
    <col min="15898" max="15898" width="9.5546875" style="63" customWidth="1"/>
    <col min="15899" max="15899" width="9.88671875" style="63" customWidth="1"/>
    <col min="15900" max="15900" width="9.5546875" style="63" customWidth="1"/>
    <col min="15901" max="15901" width="11.5546875" style="63" customWidth="1"/>
    <col min="15902" max="15905" width="0" style="63" hidden="1" customWidth="1"/>
    <col min="15906" max="15906" width="9.6640625" style="63" customWidth="1"/>
    <col min="15907" max="15908" width="7.5546875" style="63" customWidth="1"/>
    <col min="15909" max="15909" width="7.6640625" style="63" customWidth="1"/>
    <col min="15910" max="15910" width="8.44140625" style="63" customWidth="1"/>
    <col min="15911" max="15911" width="7.6640625" style="63" customWidth="1"/>
    <col min="15912" max="15912" width="8.6640625" style="63" customWidth="1"/>
    <col min="15913" max="15913" width="0" style="63" hidden="1" customWidth="1"/>
    <col min="15914" max="15914" width="7.21875" style="63" customWidth="1"/>
    <col min="15915" max="15915" width="6.6640625" style="63" customWidth="1"/>
    <col min="15916" max="15916" width="0" style="63" hidden="1" customWidth="1"/>
    <col min="15917" max="15917" width="6.109375" style="63" customWidth="1"/>
    <col min="15918" max="15918" width="10.21875" style="63" customWidth="1"/>
    <col min="15919" max="15919" width="9" style="63" customWidth="1"/>
    <col min="15920" max="15948" width="0" style="63" hidden="1" customWidth="1"/>
    <col min="15949" max="16086" width="9.109375" style="63"/>
    <col min="16087" max="16384" width="9.109375" style="63" customWidth="1"/>
  </cols>
  <sheetData>
    <row r="1" spans="1:78" ht="4.8" customHeight="1" x14ac:dyDescent="0.3">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row>
    <row r="2" spans="1:78" ht="19.8" customHeight="1" x14ac:dyDescent="0.25">
      <c r="A2" s="186" t="s">
        <v>160</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row>
    <row r="3" spans="1:78" ht="3" hidden="1"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77"/>
      <c r="BF3" s="14"/>
      <c r="BG3" s="14"/>
      <c r="BH3" s="14"/>
      <c r="BI3" s="14"/>
      <c r="BJ3" s="14"/>
      <c r="BK3" s="14"/>
      <c r="BL3" s="14"/>
      <c r="BM3" s="14"/>
      <c r="BN3" s="99"/>
      <c r="BO3" s="14"/>
      <c r="BP3" s="14"/>
      <c r="BQ3" s="14"/>
      <c r="BR3" s="14"/>
      <c r="BS3" s="14"/>
      <c r="BT3" s="14"/>
      <c r="BU3" s="14"/>
      <c r="BV3" s="14"/>
      <c r="BW3" s="14"/>
      <c r="BX3" s="14"/>
      <c r="BY3" s="14"/>
      <c r="BZ3" s="14"/>
    </row>
    <row r="4" spans="1:78" s="70" customFormat="1" ht="49.2" customHeight="1" x14ac:dyDescent="0.25">
      <c r="A4" s="165" t="s">
        <v>161</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row>
    <row r="5" spans="1:78" s="70" customFormat="1" ht="37.200000000000003" customHeight="1" x14ac:dyDescent="0.25">
      <c r="A5" s="166" t="s">
        <v>159</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row>
    <row r="6" spans="1:78" s="70" customFormat="1" ht="12.6" customHeight="1" x14ac:dyDescent="0.25">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00"/>
      <c r="BO6" s="124"/>
      <c r="BP6" s="124"/>
      <c r="BQ6" s="124"/>
      <c r="BR6" s="124"/>
      <c r="BS6" s="124"/>
      <c r="BT6" s="124"/>
      <c r="BU6" s="124"/>
      <c r="BV6" s="124"/>
      <c r="BW6" s="126"/>
      <c r="BX6" s="126"/>
      <c r="BY6" s="126"/>
      <c r="BZ6" s="126"/>
    </row>
    <row r="7" spans="1:78" ht="15.6" customHeight="1" thickBot="1" x14ac:dyDescent="0.35">
      <c r="A7" s="16"/>
      <c r="B7" s="16"/>
      <c r="C7" s="17"/>
      <c r="D7" s="17"/>
      <c r="E7" s="17"/>
      <c r="F7" s="17"/>
      <c r="G7" s="16"/>
      <c r="H7" s="16"/>
      <c r="I7" s="16"/>
      <c r="J7" s="16"/>
      <c r="K7" s="16"/>
      <c r="L7" s="16"/>
      <c r="M7" s="16"/>
      <c r="N7" s="16"/>
      <c r="O7" s="16"/>
      <c r="P7" s="16"/>
      <c r="Q7" s="16"/>
      <c r="R7" s="16"/>
      <c r="S7" s="16"/>
      <c r="T7" s="16"/>
      <c r="U7" s="16"/>
      <c r="V7" s="16"/>
      <c r="W7" s="16"/>
      <c r="X7" s="183"/>
      <c r="Y7" s="184"/>
      <c r="Z7" s="184"/>
      <c r="AA7" s="184"/>
      <c r="AB7" s="13"/>
      <c r="AC7" s="13"/>
      <c r="AF7" s="70"/>
      <c r="AG7" s="70"/>
      <c r="AH7" s="70"/>
      <c r="AI7" s="70"/>
      <c r="AJ7" s="70"/>
      <c r="AK7" s="70"/>
      <c r="AL7" s="70"/>
      <c r="AM7" s="70"/>
      <c r="AN7" s="70"/>
      <c r="AO7" s="70"/>
      <c r="AP7" s="13"/>
      <c r="AQ7" s="178"/>
      <c r="AR7" s="178"/>
      <c r="AS7" s="178"/>
      <c r="AT7" s="178"/>
      <c r="AU7" s="178"/>
      <c r="AV7" s="178"/>
      <c r="AW7" s="178"/>
      <c r="AX7" s="178"/>
      <c r="AY7" s="178"/>
      <c r="AZ7" s="178"/>
      <c r="BA7" s="178"/>
      <c r="BB7" s="178"/>
      <c r="BC7" s="178"/>
      <c r="BD7" s="178"/>
      <c r="BE7" s="178"/>
      <c r="BH7" s="125" t="s">
        <v>113</v>
      </c>
      <c r="BI7" s="125"/>
      <c r="BJ7" s="125"/>
      <c r="BK7" s="125"/>
      <c r="BL7" s="125"/>
      <c r="BM7" s="125"/>
      <c r="BN7" s="101"/>
      <c r="BO7" s="97"/>
      <c r="BP7" s="168" t="s">
        <v>148</v>
      </c>
      <c r="BQ7" s="168"/>
      <c r="BR7" s="168"/>
      <c r="BS7" s="168"/>
      <c r="BT7" s="168"/>
      <c r="BU7" s="168"/>
      <c r="BV7" s="168"/>
      <c r="BW7" s="168"/>
      <c r="BX7" s="85"/>
    </row>
    <row r="8" spans="1:78" ht="33" customHeight="1" x14ac:dyDescent="0.25">
      <c r="A8" s="179" t="s">
        <v>0</v>
      </c>
      <c r="B8" s="167" t="s">
        <v>1</v>
      </c>
      <c r="C8" s="167" t="s">
        <v>2</v>
      </c>
      <c r="D8" s="167" t="s">
        <v>3</v>
      </c>
      <c r="E8" s="167" t="s">
        <v>2</v>
      </c>
      <c r="F8" s="167" t="s">
        <v>4</v>
      </c>
      <c r="G8" s="167" t="s">
        <v>79</v>
      </c>
      <c r="H8" s="185"/>
      <c r="I8" s="185"/>
      <c r="J8" s="167" t="s">
        <v>5</v>
      </c>
      <c r="K8" s="185"/>
      <c r="L8" s="185"/>
      <c r="M8" s="185"/>
      <c r="N8" s="185"/>
      <c r="O8" s="185"/>
      <c r="P8" s="185"/>
      <c r="Q8" s="185"/>
      <c r="R8" s="127" t="s">
        <v>6</v>
      </c>
      <c r="S8" s="127"/>
      <c r="T8" s="127" t="s">
        <v>7</v>
      </c>
      <c r="U8" s="127"/>
      <c r="V8" s="167" t="s">
        <v>8</v>
      </c>
      <c r="W8" s="167"/>
      <c r="X8" s="167" t="s">
        <v>9</v>
      </c>
      <c r="Y8" s="167"/>
      <c r="Z8" s="167"/>
      <c r="AA8" s="167"/>
      <c r="AB8" s="167" t="s">
        <v>10</v>
      </c>
      <c r="AC8" s="167"/>
      <c r="AD8" s="167" t="s">
        <v>11</v>
      </c>
      <c r="AE8" s="167"/>
      <c r="AF8" s="167" t="s">
        <v>12</v>
      </c>
      <c r="AG8" s="167"/>
      <c r="AH8" s="167"/>
      <c r="AI8" s="167"/>
      <c r="AJ8" s="167"/>
      <c r="AK8" s="167"/>
      <c r="AL8" s="167"/>
      <c r="AM8" s="167"/>
      <c r="AN8" s="167" t="s">
        <v>104</v>
      </c>
      <c r="AO8" s="167"/>
      <c r="AP8" s="167" t="s">
        <v>105</v>
      </c>
      <c r="AQ8" s="167"/>
      <c r="AR8" s="167"/>
      <c r="AS8" s="167" t="s">
        <v>70</v>
      </c>
      <c r="AT8" s="176" t="s">
        <v>92</v>
      </c>
      <c r="AU8" s="176"/>
      <c r="AV8" s="176"/>
      <c r="AW8" s="176"/>
      <c r="AX8" s="176"/>
      <c r="AY8" s="176"/>
      <c r="AZ8" s="176"/>
      <c r="BA8" s="176"/>
      <c r="BB8" s="167" t="s">
        <v>93</v>
      </c>
      <c r="BC8" s="167" t="s">
        <v>114</v>
      </c>
      <c r="BD8" s="176" t="s">
        <v>106</v>
      </c>
      <c r="BE8" s="176"/>
      <c r="BF8" s="176"/>
      <c r="BG8" s="176"/>
      <c r="BH8" s="176"/>
      <c r="BI8" s="176"/>
      <c r="BJ8" s="176"/>
      <c r="BK8" s="176"/>
      <c r="BL8" s="176"/>
      <c r="BM8" s="176"/>
      <c r="BN8" s="173" t="s">
        <v>150</v>
      </c>
      <c r="BO8" s="167" t="s">
        <v>149</v>
      </c>
      <c r="BP8" s="151" t="s">
        <v>157</v>
      </c>
      <c r="BQ8" s="152"/>
      <c r="BR8" s="152"/>
      <c r="BS8" s="153"/>
      <c r="BT8" s="167" t="s">
        <v>112</v>
      </c>
      <c r="BU8" s="167"/>
      <c r="BV8" s="167"/>
      <c r="BW8" s="151" t="s">
        <v>158</v>
      </c>
      <c r="BX8" s="152"/>
      <c r="BY8" s="152"/>
      <c r="BZ8" s="170"/>
    </row>
    <row r="9" spans="1:78" ht="22.2" customHeight="1" x14ac:dyDescent="0.25">
      <c r="A9" s="180"/>
      <c r="B9" s="162"/>
      <c r="C9" s="162"/>
      <c r="D9" s="162"/>
      <c r="E9" s="162"/>
      <c r="F9" s="162"/>
      <c r="G9" s="162" t="s">
        <v>80</v>
      </c>
      <c r="H9" s="162" t="s">
        <v>13</v>
      </c>
      <c r="I9" s="162"/>
      <c r="J9" s="128"/>
      <c r="K9" s="129"/>
      <c r="L9" s="129"/>
      <c r="M9" s="129"/>
      <c r="N9" s="129"/>
      <c r="O9" s="129"/>
      <c r="P9" s="129"/>
      <c r="Q9" s="129"/>
      <c r="R9" s="128"/>
      <c r="S9" s="128"/>
      <c r="T9" s="128"/>
      <c r="U9" s="128"/>
      <c r="V9" s="162"/>
      <c r="W9" s="162"/>
      <c r="X9" s="162"/>
      <c r="Y9" s="162"/>
      <c r="Z9" s="162"/>
      <c r="AA9" s="162"/>
      <c r="AB9" s="128"/>
      <c r="AC9" s="128"/>
      <c r="AD9" s="128"/>
      <c r="AE9" s="128"/>
      <c r="AF9" s="128"/>
      <c r="AG9" s="128"/>
      <c r="AH9" s="128"/>
      <c r="AI9" s="128"/>
      <c r="AJ9" s="128"/>
      <c r="AK9" s="128"/>
      <c r="AL9" s="128"/>
      <c r="AM9" s="128"/>
      <c r="AN9" s="162" t="s">
        <v>18</v>
      </c>
      <c r="AO9" s="162" t="s">
        <v>19</v>
      </c>
      <c r="AP9" s="162"/>
      <c r="AQ9" s="162"/>
      <c r="AR9" s="162"/>
      <c r="AS9" s="162"/>
      <c r="AT9" s="172" t="s">
        <v>69</v>
      </c>
      <c r="AU9" s="172"/>
      <c r="AV9" s="162" t="s">
        <v>89</v>
      </c>
      <c r="AW9" s="162"/>
      <c r="AX9" s="162" t="s">
        <v>90</v>
      </c>
      <c r="AY9" s="162"/>
      <c r="AZ9" s="162" t="s">
        <v>91</v>
      </c>
      <c r="BA9" s="162"/>
      <c r="BB9" s="162"/>
      <c r="BC9" s="162"/>
      <c r="BD9" s="172" t="s">
        <v>69</v>
      </c>
      <c r="BE9" s="172"/>
      <c r="BF9" s="162" t="s">
        <v>110</v>
      </c>
      <c r="BG9" s="162"/>
      <c r="BH9" s="162" t="s">
        <v>115</v>
      </c>
      <c r="BI9" s="162"/>
      <c r="BJ9" s="162" t="s">
        <v>130</v>
      </c>
      <c r="BK9" s="162"/>
      <c r="BL9" s="162" t="s">
        <v>111</v>
      </c>
      <c r="BM9" s="162"/>
      <c r="BN9" s="174"/>
      <c r="BO9" s="162"/>
      <c r="BP9" s="154" t="s">
        <v>25</v>
      </c>
      <c r="BQ9" s="157" t="s">
        <v>131</v>
      </c>
      <c r="BR9" s="158"/>
      <c r="BS9" s="159"/>
      <c r="BT9" s="162" t="s">
        <v>18</v>
      </c>
      <c r="BU9" s="162" t="s">
        <v>71</v>
      </c>
      <c r="BV9" s="162"/>
      <c r="BW9" s="154" t="s">
        <v>25</v>
      </c>
      <c r="BX9" s="157" t="s">
        <v>131</v>
      </c>
      <c r="BY9" s="158"/>
      <c r="BZ9" s="171"/>
    </row>
    <row r="10" spans="1:78" ht="13.2" hidden="1" customHeight="1" x14ac:dyDescent="0.25">
      <c r="A10" s="181"/>
      <c r="B10" s="169"/>
      <c r="C10" s="182"/>
      <c r="D10" s="182"/>
      <c r="E10" s="162"/>
      <c r="F10" s="182"/>
      <c r="G10" s="162"/>
      <c r="H10" s="162"/>
      <c r="I10" s="162"/>
      <c r="J10" s="162" t="s">
        <v>14</v>
      </c>
      <c r="K10" s="169"/>
      <c r="L10" s="162" t="s">
        <v>15</v>
      </c>
      <c r="M10" s="169"/>
      <c r="N10" s="162" t="s">
        <v>16</v>
      </c>
      <c r="O10" s="169"/>
      <c r="P10" s="162" t="s">
        <v>17</v>
      </c>
      <c r="Q10" s="169"/>
      <c r="R10" s="128"/>
      <c r="S10" s="128"/>
      <c r="T10" s="128"/>
      <c r="U10" s="128"/>
      <c r="V10" s="162"/>
      <c r="W10" s="162"/>
      <c r="X10" s="162"/>
      <c r="Y10" s="162"/>
      <c r="Z10" s="162"/>
      <c r="AA10" s="162"/>
      <c r="AB10" s="163" t="s">
        <v>18</v>
      </c>
      <c r="AC10" s="162" t="s">
        <v>19</v>
      </c>
      <c r="AD10" s="163" t="s">
        <v>18</v>
      </c>
      <c r="AE10" s="162" t="s">
        <v>19</v>
      </c>
      <c r="AF10" s="163" t="s">
        <v>20</v>
      </c>
      <c r="AG10" s="163"/>
      <c r="AH10" s="163" t="s">
        <v>21</v>
      </c>
      <c r="AI10" s="163"/>
      <c r="AJ10" s="163" t="s">
        <v>58</v>
      </c>
      <c r="AK10" s="163"/>
      <c r="AL10" s="163" t="s">
        <v>22</v>
      </c>
      <c r="AM10" s="163"/>
      <c r="AN10" s="162"/>
      <c r="AO10" s="162"/>
      <c r="AP10" s="162"/>
      <c r="AQ10" s="162"/>
      <c r="AR10" s="162"/>
      <c r="AS10" s="162"/>
      <c r="AT10" s="172"/>
      <c r="AU10" s="172"/>
      <c r="AV10" s="162"/>
      <c r="AW10" s="162"/>
      <c r="AX10" s="162"/>
      <c r="AY10" s="162"/>
      <c r="AZ10" s="162"/>
      <c r="BA10" s="162"/>
      <c r="BB10" s="162"/>
      <c r="BC10" s="162"/>
      <c r="BD10" s="134"/>
      <c r="BE10" s="78"/>
      <c r="BF10" s="134"/>
      <c r="BG10" s="134"/>
      <c r="BH10" s="134"/>
      <c r="BI10" s="134"/>
      <c r="BJ10" s="134"/>
      <c r="BK10" s="134"/>
      <c r="BL10" s="134"/>
      <c r="BM10" s="134"/>
      <c r="BN10" s="174"/>
      <c r="BO10" s="162"/>
      <c r="BP10" s="155"/>
      <c r="BQ10" s="134"/>
      <c r="BR10" s="128"/>
      <c r="BS10" s="128"/>
      <c r="BT10" s="162"/>
      <c r="BU10" s="128"/>
      <c r="BV10" s="128"/>
      <c r="BW10" s="155"/>
      <c r="BX10" s="134"/>
      <c r="BY10" s="128"/>
      <c r="BZ10" s="135"/>
    </row>
    <row r="11" spans="1:78" ht="27.6" customHeight="1" x14ac:dyDescent="0.25">
      <c r="A11" s="181"/>
      <c r="B11" s="169"/>
      <c r="C11" s="182"/>
      <c r="D11" s="182"/>
      <c r="E11" s="162"/>
      <c r="F11" s="182"/>
      <c r="G11" s="162"/>
      <c r="H11" s="162" t="s">
        <v>23</v>
      </c>
      <c r="I11" s="162" t="s">
        <v>24</v>
      </c>
      <c r="J11" s="162" t="s">
        <v>25</v>
      </c>
      <c r="K11" s="162" t="s">
        <v>24</v>
      </c>
      <c r="L11" s="162" t="s">
        <v>25</v>
      </c>
      <c r="M11" s="162" t="s">
        <v>24</v>
      </c>
      <c r="N11" s="162" t="s">
        <v>25</v>
      </c>
      <c r="O11" s="162" t="s">
        <v>24</v>
      </c>
      <c r="P11" s="162" t="s">
        <v>25</v>
      </c>
      <c r="Q11" s="162" t="s">
        <v>24</v>
      </c>
      <c r="R11" s="128"/>
      <c r="S11" s="128"/>
      <c r="T11" s="128"/>
      <c r="U11" s="128"/>
      <c r="V11" s="162"/>
      <c r="W11" s="162"/>
      <c r="X11" s="162" t="s">
        <v>23</v>
      </c>
      <c r="Y11" s="162" t="s">
        <v>26</v>
      </c>
      <c r="Z11" s="162"/>
      <c r="AA11" s="169"/>
      <c r="AB11" s="163"/>
      <c r="AC11" s="162"/>
      <c r="AD11" s="163"/>
      <c r="AE11" s="162"/>
      <c r="AF11" s="163"/>
      <c r="AG11" s="163"/>
      <c r="AH11" s="163"/>
      <c r="AI11" s="163"/>
      <c r="AJ11" s="163"/>
      <c r="AK11" s="163"/>
      <c r="AL11" s="163"/>
      <c r="AM11" s="163"/>
      <c r="AN11" s="162"/>
      <c r="AO11" s="162"/>
      <c r="AP11" s="162"/>
      <c r="AQ11" s="162"/>
      <c r="AR11" s="162"/>
      <c r="AS11" s="162"/>
      <c r="AT11" s="162" t="s">
        <v>18</v>
      </c>
      <c r="AU11" s="150" t="s">
        <v>19</v>
      </c>
      <c r="AV11" s="162" t="s">
        <v>18</v>
      </c>
      <c r="AW11" s="150" t="s">
        <v>19</v>
      </c>
      <c r="AX11" s="162" t="s">
        <v>18</v>
      </c>
      <c r="AY11" s="150" t="s">
        <v>19</v>
      </c>
      <c r="AZ11" s="162" t="s">
        <v>18</v>
      </c>
      <c r="BA11" s="150" t="s">
        <v>19</v>
      </c>
      <c r="BB11" s="162"/>
      <c r="BC11" s="162"/>
      <c r="BD11" s="162" t="s">
        <v>18</v>
      </c>
      <c r="BE11" s="150" t="s">
        <v>19</v>
      </c>
      <c r="BF11" s="162" t="s">
        <v>18</v>
      </c>
      <c r="BG11" s="150" t="s">
        <v>19</v>
      </c>
      <c r="BH11" s="162" t="s">
        <v>18</v>
      </c>
      <c r="BI11" s="150" t="s">
        <v>19</v>
      </c>
      <c r="BJ11" s="162" t="s">
        <v>18</v>
      </c>
      <c r="BK11" s="150" t="s">
        <v>19</v>
      </c>
      <c r="BL11" s="162" t="s">
        <v>18</v>
      </c>
      <c r="BM11" s="150" t="s">
        <v>19</v>
      </c>
      <c r="BN11" s="174"/>
      <c r="BO11" s="162"/>
      <c r="BP11" s="155"/>
      <c r="BQ11" s="160" t="s">
        <v>18</v>
      </c>
      <c r="BR11" s="150" t="s">
        <v>32</v>
      </c>
      <c r="BS11" s="150" t="s">
        <v>33</v>
      </c>
      <c r="BT11" s="162"/>
      <c r="BU11" s="150" t="s">
        <v>32</v>
      </c>
      <c r="BV11" s="150" t="s">
        <v>33</v>
      </c>
      <c r="BW11" s="155"/>
      <c r="BX11" s="160" t="s">
        <v>18</v>
      </c>
      <c r="BY11" s="150" t="s">
        <v>32</v>
      </c>
      <c r="BZ11" s="164" t="s">
        <v>33</v>
      </c>
    </row>
    <row r="12" spans="1:78" ht="43.8" customHeight="1" x14ac:dyDescent="0.25">
      <c r="A12" s="181"/>
      <c r="B12" s="169"/>
      <c r="C12" s="182"/>
      <c r="D12" s="182"/>
      <c r="E12" s="162"/>
      <c r="F12" s="182"/>
      <c r="G12" s="162"/>
      <c r="H12" s="169"/>
      <c r="I12" s="169"/>
      <c r="J12" s="169"/>
      <c r="K12" s="169"/>
      <c r="L12" s="169"/>
      <c r="M12" s="169"/>
      <c r="N12" s="169"/>
      <c r="O12" s="169"/>
      <c r="P12" s="169"/>
      <c r="Q12" s="169"/>
      <c r="R12" s="128" t="s">
        <v>27</v>
      </c>
      <c r="S12" s="128" t="s">
        <v>28</v>
      </c>
      <c r="T12" s="128" t="s">
        <v>27</v>
      </c>
      <c r="U12" s="128" t="s">
        <v>29</v>
      </c>
      <c r="V12" s="162"/>
      <c r="W12" s="162"/>
      <c r="X12" s="169"/>
      <c r="Y12" s="128" t="s">
        <v>18</v>
      </c>
      <c r="Z12" s="128" t="s">
        <v>30</v>
      </c>
      <c r="AA12" s="128" t="s">
        <v>31</v>
      </c>
      <c r="AB12" s="163"/>
      <c r="AC12" s="162"/>
      <c r="AD12" s="163"/>
      <c r="AE12" s="162"/>
      <c r="AF12" s="132" t="s">
        <v>23</v>
      </c>
      <c r="AG12" s="132" t="s">
        <v>19</v>
      </c>
      <c r="AH12" s="132" t="s">
        <v>18</v>
      </c>
      <c r="AI12" s="132" t="s">
        <v>19</v>
      </c>
      <c r="AJ12" s="132" t="s">
        <v>18</v>
      </c>
      <c r="AK12" s="132" t="s">
        <v>19</v>
      </c>
      <c r="AL12" s="132" t="s">
        <v>18</v>
      </c>
      <c r="AM12" s="132" t="s">
        <v>19</v>
      </c>
      <c r="AN12" s="162"/>
      <c r="AO12" s="162"/>
      <c r="AP12" s="162"/>
      <c r="AQ12" s="162"/>
      <c r="AR12" s="162"/>
      <c r="AS12" s="162"/>
      <c r="AT12" s="162"/>
      <c r="AU12" s="150"/>
      <c r="AV12" s="162"/>
      <c r="AW12" s="150"/>
      <c r="AX12" s="162"/>
      <c r="AY12" s="150"/>
      <c r="AZ12" s="162"/>
      <c r="BA12" s="150"/>
      <c r="BB12" s="162"/>
      <c r="BC12" s="162"/>
      <c r="BD12" s="162"/>
      <c r="BE12" s="150"/>
      <c r="BF12" s="162"/>
      <c r="BG12" s="150"/>
      <c r="BH12" s="162"/>
      <c r="BI12" s="150"/>
      <c r="BJ12" s="162"/>
      <c r="BK12" s="150"/>
      <c r="BL12" s="162"/>
      <c r="BM12" s="150"/>
      <c r="BN12" s="175"/>
      <c r="BO12" s="162"/>
      <c r="BP12" s="156"/>
      <c r="BQ12" s="161"/>
      <c r="BR12" s="150"/>
      <c r="BS12" s="150"/>
      <c r="BT12" s="162"/>
      <c r="BU12" s="150"/>
      <c r="BV12" s="150"/>
      <c r="BW12" s="156"/>
      <c r="BX12" s="161"/>
      <c r="BY12" s="150"/>
      <c r="BZ12" s="164"/>
    </row>
    <row r="13" spans="1:78" ht="31.5" customHeight="1" x14ac:dyDescent="0.25">
      <c r="A13" s="130"/>
      <c r="B13" s="128" t="s">
        <v>108</v>
      </c>
      <c r="C13" s="128"/>
      <c r="D13" s="69"/>
      <c r="E13" s="69"/>
      <c r="F13" s="128"/>
      <c r="G13" s="128"/>
      <c r="H13" s="128"/>
      <c r="I13" s="128"/>
      <c r="J13" s="128"/>
      <c r="K13" s="128"/>
      <c r="L13" s="128"/>
      <c r="M13" s="128"/>
      <c r="N13" s="128"/>
      <c r="O13" s="128"/>
      <c r="P13" s="128"/>
      <c r="Q13" s="128"/>
      <c r="R13" s="128"/>
      <c r="S13" s="128"/>
      <c r="T13" s="128"/>
      <c r="U13" s="128"/>
      <c r="V13" s="128"/>
      <c r="W13" s="128"/>
      <c r="X13" s="7" t="e">
        <f>X15+#REF!</f>
        <v>#REF!</v>
      </c>
      <c r="Y13" s="7" t="e">
        <f>Y15+#REF!</f>
        <v>#REF!</v>
      </c>
      <c r="Z13" s="7" t="e">
        <f>Z15+#REF!</f>
        <v>#REF!</v>
      </c>
      <c r="AA13" s="7" t="e">
        <f>AA15+#REF!</f>
        <v>#REF!</v>
      </c>
      <c r="AB13" s="7" t="e">
        <f ca="1">AB15</f>
        <v>#REF!</v>
      </c>
      <c r="AC13" s="7" t="e">
        <f ca="1">AC15</f>
        <v>#REF!</v>
      </c>
      <c r="AD13" s="7" t="e">
        <f ca="1">AD15+#REF!</f>
        <v>#REF!</v>
      </c>
      <c r="AE13" s="7" t="e">
        <f ca="1">AE15+#REF!</f>
        <v>#REF!</v>
      </c>
      <c r="AF13" s="7" t="e">
        <f>AF15</f>
        <v>#REF!</v>
      </c>
      <c r="AG13" s="7" t="e">
        <f t="shared" ref="AG13:AM13" si="0">AG15</f>
        <v>#REF!</v>
      </c>
      <c r="AH13" s="7">
        <f t="shared" si="0"/>
        <v>0</v>
      </c>
      <c r="AI13" s="7">
        <f t="shared" si="0"/>
        <v>0</v>
      </c>
      <c r="AJ13" s="7" t="e">
        <f t="shared" si="0"/>
        <v>#REF!</v>
      </c>
      <c r="AK13" s="7" t="e">
        <f t="shared" si="0"/>
        <v>#REF!</v>
      </c>
      <c r="AL13" s="7" t="e">
        <f t="shared" si="0"/>
        <v>#REF!</v>
      </c>
      <c r="AM13" s="7" t="e">
        <f t="shared" si="0"/>
        <v>#REF!</v>
      </c>
      <c r="AN13" s="7"/>
      <c r="AO13" s="7"/>
      <c r="AP13" s="7"/>
      <c r="AQ13" s="7"/>
      <c r="AR13" s="7"/>
      <c r="AS13" s="7"/>
      <c r="AT13" s="7" t="e">
        <f ca="1">AT15</f>
        <v>#REF!</v>
      </c>
      <c r="AU13" s="7" t="e">
        <f t="shared" ref="AU13:BA13" ca="1" si="1">AU15</f>
        <v>#REF!</v>
      </c>
      <c r="AV13" s="7" t="e">
        <f t="shared" ca="1" si="1"/>
        <v>#REF!</v>
      </c>
      <c r="AW13" s="7" t="e">
        <f t="shared" ca="1" si="1"/>
        <v>#REF!</v>
      </c>
      <c r="AX13" s="7" t="e">
        <f t="shared" ca="1" si="1"/>
        <v>#REF!</v>
      </c>
      <c r="AY13" s="7" t="e">
        <f t="shared" ca="1" si="1"/>
        <v>#REF!</v>
      </c>
      <c r="AZ13" s="7" t="e">
        <f t="shared" ca="1" si="1"/>
        <v>#REF!</v>
      </c>
      <c r="BA13" s="7" t="e">
        <f t="shared" ca="1" si="1"/>
        <v>#REF!</v>
      </c>
      <c r="BB13" s="7"/>
      <c r="BC13" s="7"/>
      <c r="BD13" s="7"/>
      <c r="BE13" s="7"/>
      <c r="BF13" s="7"/>
      <c r="BG13" s="7"/>
      <c r="BH13" s="7"/>
      <c r="BI13" s="7"/>
      <c r="BJ13" s="7"/>
      <c r="BK13" s="7"/>
      <c r="BL13" s="7"/>
      <c r="BM13" s="7"/>
      <c r="BN13" s="102"/>
      <c r="BO13" s="7"/>
      <c r="BP13" s="116">
        <f>BP15</f>
        <v>740024</v>
      </c>
      <c r="BQ13" s="116">
        <f>BQ15</f>
        <v>739810</v>
      </c>
      <c r="BR13" s="7"/>
      <c r="BS13" s="7"/>
      <c r="BT13" s="7" t="e">
        <f t="shared" ref="BT13" si="2">BT15</f>
        <v>#REF!</v>
      </c>
      <c r="BU13" s="7" t="e">
        <f t="shared" ref="BU13:BV13" si="3">BU15</f>
        <v>#REF!</v>
      </c>
      <c r="BV13" s="7" t="e">
        <f t="shared" si="3"/>
        <v>#REF!</v>
      </c>
      <c r="BW13" s="116">
        <f>BW15</f>
        <v>740024</v>
      </c>
      <c r="BX13" s="116">
        <f>BX15</f>
        <v>739810</v>
      </c>
      <c r="BY13" s="7"/>
      <c r="BZ13" s="136"/>
    </row>
    <row r="14" spans="1:78" s="21" customFormat="1" ht="31.5" customHeight="1" x14ac:dyDescent="0.25">
      <c r="A14" s="79"/>
      <c r="B14" s="133" t="s">
        <v>133</v>
      </c>
      <c r="C14" s="133"/>
      <c r="D14" s="18"/>
      <c r="E14" s="18"/>
      <c r="F14" s="133"/>
      <c r="G14" s="133"/>
      <c r="H14" s="133"/>
      <c r="I14" s="133"/>
      <c r="J14" s="133"/>
      <c r="K14" s="133"/>
      <c r="L14" s="133"/>
      <c r="M14" s="133"/>
      <c r="N14" s="133"/>
      <c r="O14" s="133"/>
      <c r="P14" s="133"/>
      <c r="Q14" s="133"/>
      <c r="R14" s="133"/>
      <c r="S14" s="133"/>
      <c r="T14" s="133"/>
      <c r="U14" s="133"/>
      <c r="V14" s="133"/>
      <c r="W14" s="133"/>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103"/>
      <c r="BO14" s="80"/>
      <c r="BP14" s="117">
        <f>BQ14</f>
        <v>739810</v>
      </c>
      <c r="BQ14" s="117">
        <f>BQ15</f>
        <v>739810</v>
      </c>
      <c r="BR14" s="80"/>
      <c r="BS14" s="80"/>
      <c r="BT14" s="80"/>
      <c r="BU14" s="80"/>
      <c r="BV14" s="80"/>
      <c r="BW14" s="117">
        <f>BX14</f>
        <v>739810</v>
      </c>
      <c r="BX14" s="117">
        <f>BX15</f>
        <v>739810</v>
      </c>
      <c r="BY14" s="80"/>
      <c r="BZ14" s="137"/>
    </row>
    <row r="15" spans="1:78" s="23" customFormat="1" ht="35.25" customHeight="1" x14ac:dyDescent="0.25">
      <c r="A15" s="22" t="s">
        <v>34</v>
      </c>
      <c r="B15" s="132" t="s">
        <v>107</v>
      </c>
      <c r="C15" s="128"/>
      <c r="D15" s="69"/>
      <c r="E15" s="69"/>
      <c r="F15" s="128"/>
      <c r="G15" s="128"/>
      <c r="H15" s="128"/>
      <c r="I15" s="128"/>
      <c r="J15" s="128"/>
      <c r="K15" s="128"/>
      <c r="L15" s="128"/>
      <c r="M15" s="128"/>
      <c r="N15" s="128"/>
      <c r="O15" s="128"/>
      <c r="P15" s="128"/>
      <c r="Q15" s="128"/>
      <c r="R15" s="128"/>
      <c r="S15" s="128"/>
      <c r="T15" s="128"/>
      <c r="U15" s="128"/>
      <c r="V15" s="128"/>
      <c r="W15" s="128"/>
      <c r="X15" s="128" t="e">
        <f>#REF!+#REF!</f>
        <v>#REF!</v>
      </c>
      <c r="Y15" s="128" t="e">
        <f>#REF!+#REF!</f>
        <v>#REF!</v>
      </c>
      <c r="Z15" s="128" t="e">
        <f>#REF!+#REF!</f>
        <v>#REF!</v>
      </c>
      <c r="AA15" s="128" t="e">
        <f>#REF!+#REF!</f>
        <v>#REF!</v>
      </c>
      <c r="AB15" s="128" t="e">
        <f ca="1">AB20+AB60+AB47+#REF!+AB54+AB64</f>
        <v>#REF!</v>
      </c>
      <c r="AC15" s="128" t="e">
        <f ca="1">AC20+AC60+AC47+#REF!+AC54+AC64</f>
        <v>#REF!</v>
      </c>
      <c r="AD15" s="128" t="e">
        <f ca="1">AD20+AD60+AD47+#REF!+AD54+AD64</f>
        <v>#REF!</v>
      </c>
      <c r="AE15" s="128" t="e">
        <f ca="1">AE20+AE60+AE47+#REF!+AE54+AE64</f>
        <v>#REF!</v>
      </c>
      <c r="AF15" s="128" t="e">
        <f>AF20+AF60+AF47+#REF!+AF54+AF64</f>
        <v>#REF!</v>
      </c>
      <c r="AG15" s="128" t="e">
        <f>AG20+AG60+AG47+#REF!+AG54+AG64</f>
        <v>#REF!</v>
      </c>
      <c r="AH15" s="128"/>
      <c r="AI15" s="128"/>
      <c r="AJ15" s="128" t="e">
        <f>AJ20+AJ60+AJ47+#REF!+AJ54+AJ64</f>
        <v>#REF!</v>
      </c>
      <c r="AK15" s="128" t="e">
        <f>AK20+AK60+AK47+#REF!+AK54+AK64</f>
        <v>#REF!</v>
      </c>
      <c r="AL15" s="128" t="e">
        <f>AL20+AL60+AL47+#REF!+AL54+AL64</f>
        <v>#REF!</v>
      </c>
      <c r="AM15" s="128" t="e">
        <f>AM20+AM60+AM47+#REF!+AM54+AM64</f>
        <v>#REF!</v>
      </c>
      <c r="AN15" s="128"/>
      <c r="AO15" s="128"/>
      <c r="AP15" s="128"/>
      <c r="AQ15" s="128"/>
      <c r="AR15" s="128"/>
      <c r="AS15" s="128"/>
      <c r="AT15" s="128" t="e">
        <f ca="1">AT16+AT20+AT47+AT54+AT60+AT64+#REF!</f>
        <v>#REF!</v>
      </c>
      <c r="AU15" s="128" t="e">
        <f ca="1">AU16+AU20+AU47+AU54+AU60+AU64+#REF!</f>
        <v>#REF!</v>
      </c>
      <c r="AV15" s="128" t="e">
        <f ca="1">AV16+AV20+AV47+AV54+AV60+AV64+#REF!</f>
        <v>#REF!</v>
      </c>
      <c r="AW15" s="128" t="e">
        <f ca="1">AW16+AW20+AW47+AW54+AW60+AW64+#REF!</f>
        <v>#REF!</v>
      </c>
      <c r="AX15" s="128" t="e">
        <f ca="1">AX16+AX20+AX47+AX54+AX60+AX64+#REF!</f>
        <v>#REF!</v>
      </c>
      <c r="AY15" s="128" t="e">
        <f ca="1">AY16+AY20+AY47+AY54+AY60+AY64+#REF!</f>
        <v>#REF!</v>
      </c>
      <c r="AZ15" s="128" t="e">
        <f ca="1">AZ16+AZ20+AZ47+AZ54+AZ60+AZ64+#REF!</f>
        <v>#REF!</v>
      </c>
      <c r="BA15" s="128" t="e">
        <f ca="1">BA16+BA20+BA47+BA54+BA60+BA64+#REF!</f>
        <v>#REF!</v>
      </c>
      <c r="BB15" s="128"/>
      <c r="BC15" s="128"/>
      <c r="BD15" s="128"/>
      <c r="BE15" s="128"/>
      <c r="BF15" s="128"/>
      <c r="BG15" s="128"/>
      <c r="BH15" s="128"/>
      <c r="BI15" s="128"/>
      <c r="BJ15" s="128"/>
      <c r="BK15" s="128"/>
      <c r="BL15" s="128"/>
      <c r="BM15" s="128"/>
      <c r="BN15" s="104"/>
      <c r="BO15" s="128"/>
      <c r="BP15" s="118">
        <f>BP16+BP20+BP47+BP54+BP60+BP64</f>
        <v>740024</v>
      </c>
      <c r="BQ15" s="118">
        <f>BQ16+BQ20+BQ47+BQ54+BQ60+BQ64</f>
        <v>739810</v>
      </c>
      <c r="BR15" s="128"/>
      <c r="BS15" s="128"/>
      <c r="BT15" s="128" t="e">
        <f>BT16+BT20+BT47+BT54+BT60+#REF!+BT64</f>
        <v>#REF!</v>
      </c>
      <c r="BU15" s="128" t="e">
        <f>BU16+BU20+BU47+BU54+BU60+#REF!+BU64</f>
        <v>#REF!</v>
      </c>
      <c r="BV15" s="128" t="e">
        <f>BV16+BV20+BV47+BV54+BV60+#REF!+BV64</f>
        <v>#REF!</v>
      </c>
      <c r="BW15" s="118">
        <f>BW16+BW20+BW47+BW54+BW60+BW64</f>
        <v>740024</v>
      </c>
      <c r="BX15" s="118">
        <f>BX16+BX20+BX47+BX54+BX60+BX64</f>
        <v>739810</v>
      </c>
      <c r="BY15" s="128"/>
      <c r="BZ15" s="135"/>
    </row>
    <row r="16" spans="1:78" s="23" customFormat="1" ht="35.25" customHeight="1" x14ac:dyDescent="0.25">
      <c r="A16" s="22"/>
      <c r="B16" s="132" t="s">
        <v>94</v>
      </c>
      <c r="C16" s="128"/>
      <c r="D16" s="69"/>
      <c r="E16" s="69"/>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f>SUM(AT17:AT19)</f>
        <v>0</v>
      </c>
      <c r="AU16" s="128">
        <f t="shared" ref="AU16:BA16" si="4">SUM(AU17:AU19)</f>
        <v>0</v>
      </c>
      <c r="AV16" s="128">
        <f t="shared" si="4"/>
        <v>0</v>
      </c>
      <c r="AW16" s="128">
        <f t="shared" si="4"/>
        <v>0</v>
      </c>
      <c r="AX16" s="128">
        <f t="shared" si="4"/>
        <v>0</v>
      </c>
      <c r="AY16" s="128">
        <f t="shared" si="4"/>
        <v>0</v>
      </c>
      <c r="AZ16" s="128">
        <f t="shared" si="4"/>
        <v>0</v>
      </c>
      <c r="BA16" s="128">
        <f t="shared" si="4"/>
        <v>0</v>
      </c>
      <c r="BB16" s="128"/>
      <c r="BC16" s="128"/>
      <c r="BD16" s="128">
        <f>SUM(BD17:BD19)</f>
        <v>6000</v>
      </c>
      <c r="BE16" s="128">
        <f t="shared" ref="BE16:BV16" si="5">SUM(BE17:BE19)</f>
        <v>6000</v>
      </c>
      <c r="BF16" s="128">
        <f t="shared" si="5"/>
        <v>0</v>
      </c>
      <c r="BG16" s="128">
        <f t="shared" si="5"/>
        <v>0</v>
      </c>
      <c r="BH16" s="128">
        <f t="shared" si="5"/>
        <v>0</v>
      </c>
      <c r="BI16" s="128">
        <f t="shared" si="5"/>
        <v>0</v>
      </c>
      <c r="BJ16" s="128">
        <f t="shared" ref="BJ16:BK16" si="6">SUM(BJ17:BJ19)</f>
        <v>0</v>
      </c>
      <c r="BK16" s="128">
        <f t="shared" si="6"/>
        <v>0</v>
      </c>
      <c r="BL16" s="128">
        <f t="shared" si="5"/>
        <v>6000</v>
      </c>
      <c r="BM16" s="128">
        <f t="shared" si="5"/>
        <v>6000</v>
      </c>
      <c r="BN16" s="105"/>
      <c r="BO16" s="128"/>
      <c r="BP16" s="118">
        <f>BQ16</f>
        <v>13647</v>
      </c>
      <c r="BQ16" s="118">
        <f>SUM(BQ17:BQ19)</f>
        <v>13647</v>
      </c>
      <c r="BR16" s="128"/>
      <c r="BS16" s="128"/>
      <c r="BT16" s="128">
        <f>SUM(BT17:BT19)</f>
        <v>13647</v>
      </c>
      <c r="BU16" s="128">
        <f t="shared" si="5"/>
        <v>0</v>
      </c>
      <c r="BV16" s="128">
        <f t="shared" si="5"/>
        <v>0</v>
      </c>
      <c r="BW16" s="118">
        <f>BX16</f>
        <v>13647</v>
      </c>
      <c r="BX16" s="118">
        <f>SUM(BX17:BX19)</f>
        <v>13647</v>
      </c>
      <c r="BY16" s="128"/>
      <c r="BZ16" s="135"/>
    </row>
    <row r="17" spans="1:78" s="23" customFormat="1" ht="41.4" customHeight="1" x14ac:dyDescent="0.25">
      <c r="A17" s="1">
        <v>1</v>
      </c>
      <c r="B17" s="2" t="s">
        <v>95</v>
      </c>
      <c r="C17" s="128"/>
      <c r="D17" s="69"/>
      <c r="E17" s="69"/>
      <c r="F17" s="3" t="s">
        <v>99</v>
      </c>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3">
        <v>4000</v>
      </c>
      <c r="AQ17" s="128"/>
      <c r="AR17" s="128"/>
      <c r="AS17" s="128"/>
      <c r="AT17" s="128"/>
      <c r="AU17" s="128"/>
      <c r="AV17" s="128"/>
      <c r="AW17" s="128"/>
      <c r="AX17" s="128"/>
      <c r="AY17" s="128"/>
      <c r="AZ17" s="128"/>
      <c r="BA17" s="128"/>
      <c r="BB17" s="128"/>
      <c r="BC17" s="3">
        <v>4000</v>
      </c>
      <c r="BD17" s="3">
        <v>1000</v>
      </c>
      <c r="BE17" s="3">
        <f>BD17</f>
        <v>1000</v>
      </c>
      <c r="BF17" s="3"/>
      <c r="BG17" s="128"/>
      <c r="BH17" s="3"/>
      <c r="BI17" s="128"/>
      <c r="BJ17" s="3"/>
      <c r="BK17" s="3">
        <f>BJ17</f>
        <v>0</v>
      </c>
      <c r="BL17" s="3">
        <v>1000</v>
      </c>
      <c r="BM17" s="3">
        <f>BL17</f>
        <v>1000</v>
      </c>
      <c r="BN17" s="105">
        <v>3000</v>
      </c>
      <c r="BO17" s="3">
        <f>BL17</f>
        <v>1000</v>
      </c>
      <c r="BP17" s="72">
        <f t="shared" ref="BP17:BP58" si="7">BQ17</f>
        <v>2551</v>
      </c>
      <c r="BQ17" s="72">
        <f>4000-BL17-449</f>
        <v>2551</v>
      </c>
      <c r="BR17" s="128"/>
      <c r="BS17" s="128"/>
      <c r="BT17" s="3">
        <f>BQ17</f>
        <v>2551</v>
      </c>
      <c r="BU17" s="128"/>
      <c r="BV17" s="128"/>
      <c r="BW17" s="72">
        <f>BP17</f>
        <v>2551</v>
      </c>
      <c r="BX17" s="72">
        <f>BQ17</f>
        <v>2551</v>
      </c>
      <c r="BY17" s="128"/>
      <c r="BZ17" s="135"/>
    </row>
    <row r="18" spans="1:78" s="23" customFormat="1" ht="31.8" customHeight="1" x14ac:dyDescent="0.25">
      <c r="A18" s="1">
        <v>2</v>
      </c>
      <c r="B18" s="2" t="s">
        <v>96</v>
      </c>
      <c r="C18" s="128"/>
      <c r="D18" s="69"/>
      <c r="E18" s="69"/>
      <c r="F18" s="3" t="s">
        <v>99</v>
      </c>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3">
        <v>7000</v>
      </c>
      <c r="AQ18" s="128"/>
      <c r="AR18" s="128"/>
      <c r="AS18" s="128"/>
      <c r="AT18" s="128"/>
      <c r="AU18" s="128"/>
      <c r="AV18" s="128"/>
      <c r="AW18" s="128"/>
      <c r="AX18" s="128"/>
      <c r="AY18" s="128"/>
      <c r="AZ18" s="128"/>
      <c r="BA18" s="128"/>
      <c r="BB18" s="128"/>
      <c r="BC18" s="3">
        <v>7000</v>
      </c>
      <c r="BD18" s="3">
        <v>2000</v>
      </c>
      <c r="BE18" s="3">
        <f t="shared" ref="BE18:BE63" si="8">BD18</f>
        <v>2000</v>
      </c>
      <c r="BF18" s="3"/>
      <c r="BG18" s="128"/>
      <c r="BH18" s="3"/>
      <c r="BI18" s="128"/>
      <c r="BJ18" s="3"/>
      <c r="BK18" s="3">
        <f t="shared" ref="BK18:BK19" si="9">BJ18</f>
        <v>0</v>
      </c>
      <c r="BL18" s="3">
        <v>2000</v>
      </c>
      <c r="BM18" s="3">
        <f t="shared" ref="BM18:BM63" si="10">BL18</f>
        <v>2000</v>
      </c>
      <c r="BN18" s="105">
        <v>5000</v>
      </c>
      <c r="BO18" s="3">
        <f t="shared" ref="BO18" si="11">BL18</f>
        <v>2000</v>
      </c>
      <c r="BP18" s="72">
        <f t="shared" si="7"/>
        <v>3938</v>
      </c>
      <c r="BQ18" s="72">
        <f>6235-BL18-297</f>
        <v>3938</v>
      </c>
      <c r="BR18" s="128"/>
      <c r="BS18" s="128"/>
      <c r="BT18" s="3">
        <f>BQ18</f>
        <v>3938</v>
      </c>
      <c r="BU18" s="128"/>
      <c r="BV18" s="128"/>
      <c r="BW18" s="72">
        <f t="shared" ref="BW18:BW70" si="12">BP18</f>
        <v>3938</v>
      </c>
      <c r="BX18" s="72">
        <f t="shared" ref="BX18:BX70" si="13">BQ18</f>
        <v>3938</v>
      </c>
      <c r="BY18" s="128"/>
      <c r="BZ18" s="135"/>
    </row>
    <row r="19" spans="1:78" s="23" customFormat="1" ht="38.4" customHeight="1" x14ac:dyDescent="0.25">
      <c r="A19" s="1">
        <v>3</v>
      </c>
      <c r="B19" s="2" t="s">
        <v>97</v>
      </c>
      <c r="C19" s="128"/>
      <c r="D19" s="69"/>
      <c r="E19" s="69"/>
      <c r="F19" s="3" t="s">
        <v>99</v>
      </c>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3">
        <v>9000</v>
      </c>
      <c r="AQ19" s="128"/>
      <c r="AR19" s="128"/>
      <c r="AS19" s="128"/>
      <c r="AT19" s="128"/>
      <c r="AU19" s="128"/>
      <c r="AV19" s="128"/>
      <c r="AW19" s="128"/>
      <c r="AX19" s="128"/>
      <c r="AY19" s="128"/>
      <c r="AZ19" s="128"/>
      <c r="BA19" s="128"/>
      <c r="BB19" s="128"/>
      <c r="BC19" s="3">
        <v>9000</v>
      </c>
      <c r="BD19" s="3">
        <v>3000</v>
      </c>
      <c r="BE19" s="3">
        <f t="shared" si="8"/>
        <v>3000</v>
      </c>
      <c r="BF19" s="3"/>
      <c r="BG19" s="128"/>
      <c r="BH19" s="3"/>
      <c r="BI19" s="128"/>
      <c r="BJ19" s="3"/>
      <c r="BK19" s="3">
        <f t="shared" si="9"/>
        <v>0</v>
      </c>
      <c r="BL19" s="3">
        <v>3000</v>
      </c>
      <c r="BM19" s="3">
        <f t="shared" si="10"/>
        <v>3000</v>
      </c>
      <c r="BN19" s="105">
        <f>BQ19</f>
        <v>7158</v>
      </c>
      <c r="BO19" s="3">
        <v>400</v>
      </c>
      <c r="BP19" s="72">
        <f>BQ19</f>
        <v>7158</v>
      </c>
      <c r="BQ19" s="72">
        <f>8445-BO19-887</f>
        <v>7158</v>
      </c>
      <c r="BR19" s="128"/>
      <c r="BS19" s="128"/>
      <c r="BT19" s="3">
        <f t="shared" ref="BT19:BT59" si="14">BQ19</f>
        <v>7158</v>
      </c>
      <c r="BU19" s="128"/>
      <c r="BV19" s="128"/>
      <c r="BW19" s="72">
        <f t="shared" si="12"/>
        <v>7158</v>
      </c>
      <c r="BX19" s="72">
        <f t="shared" si="13"/>
        <v>7158</v>
      </c>
      <c r="BY19" s="128"/>
      <c r="BZ19" s="135"/>
    </row>
    <row r="20" spans="1:78" s="59" customFormat="1" ht="26.25" customHeight="1" x14ac:dyDescent="0.25">
      <c r="A20" s="55" t="s">
        <v>35</v>
      </c>
      <c r="B20" s="61" t="s">
        <v>36</v>
      </c>
      <c r="C20" s="56"/>
      <c r="D20" s="57"/>
      <c r="E20" s="57"/>
      <c r="F20" s="56"/>
      <c r="G20" s="57"/>
      <c r="H20" s="56"/>
      <c r="I20" s="56"/>
      <c r="J20" s="56"/>
      <c r="K20" s="56"/>
      <c r="L20" s="56"/>
      <c r="M20" s="56"/>
      <c r="N20" s="56"/>
      <c r="O20" s="56"/>
      <c r="P20" s="56"/>
      <c r="Q20" s="56"/>
      <c r="R20" s="56"/>
      <c r="S20" s="56"/>
      <c r="T20" s="56"/>
      <c r="U20" s="56"/>
      <c r="V20" s="56"/>
      <c r="W20" s="56"/>
      <c r="X20" s="56" t="e">
        <f>#REF!+#REF!</f>
        <v>#REF!</v>
      </c>
      <c r="Y20" s="56" t="e">
        <f>#REF!+#REF!</f>
        <v>#REF!</v>
      </c>
      <c r="Z20" s="56"/>
      <c r="AA20" s="56"/>
      <c r="AB20" s="56" t="e">
        <f ca="1">#REF!+AB29</f>
        <v>#REF!</v>
      </c>
      <c r="AC20" s="56" t="e">
        <f ca="1">#REF!+AC29</f>
        <v>#REF!</v>
      </c>
      <c r="AD20" s="56" t="e">
        <f ca="1">#REF!+AD29</f>
        <v>#REF!</v>
      </c>
      <c r="AE20" s="56" t="e">
        <f ca="1">#REF!+AE29</f>
        <v>#REF!</v>
      </c>
      <c r="AF20" s="56" t="e">
        <f>#REF!+AF29</f>
        <v>#REF!</v>
      </c>
      <c r="AG20" s="56" t="e">
        <f>#REF!+AG29</f>
        <v>#REF!</v>
      </c>
      <c r="AH20" s="56"/>
      <c r="AI20" s="56"/>
      <c r="AJ20" s="56" t="e">
        <f>#REF!+AJ29</f>
        <v>#REF!</v>
      </c>
      <c r="AK20" s="56" t="e">
        <f>#REF!+AK29</f>
        <v>#REF!</v>
      </c>
      <c r="AL20" s="56" t="e">
        <f>#REF!+AL29</f>
        <v>#REF!</v>
      </c>
      <c r="AM20" s="56" t="e">
        <f>#REF!+AM29</f>
        <v>#REF!</v>
      </c>
      <c r="AN20" s="56"/>
      <c r="AO20" s="56"/>
      <c r="AP20" s="56"/>
      <c r="AQ20" s="56"/>
      <c r="AR20" s="56"/>
      <c r="AS20" s="56"/>
      <c r="AT20" s="56" t="e">
        <f t="shared" ref="AT20:BA20" ca="1" si="15">AT29</f>
        <v>#REF!</v>
      </c>
      <c r="AU20" s="56" t="e">
        <f t="shared" ca="1" si="15"/>
        <v>#REF!</v>
      </c>
      <c r="AV20" s="56" t="e">
        <f t="shared" ca="1" si="15"/>
        <v>#REF!</v>
      </c>
      <c r="AW20" s="56" t="e">
        <f t="shared" ca="1" si="15"/>
        <v>#REF!</v>
      </c>
      <c r="AX20" s="56" t="e">
        <f t="shared" ca="1" si="15"/>
        <v>#REF!</v>
      </c>
      <c r="AY20" s="56" t="e">
        <f t="shared" ca="1" si="15"/>
        <v>#REF!</v>
      </c>
      <c r="AZ20" s="56" t="e">
        <f t="shared" ca="1" si="15"/>
        <v>#REF!</v>
      </c>
      <c r="BA20" s="56" t="e">
        <f t="shared" ca="1" si="15"/>
        <v>#REF!</v>
      </c>
      <c r="BB20" s="56"/>
      <c r="BC20" s="71"/>
      <c r="BD20" s="56">
        <f>BD21+BD29</f>
        <v>67175</v>
      </c>
      <c r="BE20" s="56">
        <f t="shared" ref="BE20:BM20" si="16">BE29+BE21</f>
        <v>67175</v>
      </c>
      <c r="BF20" s="56">
        <f t="shared" si="16"/>
        <v>0</v>
      </c>
      <c r="BG20" s="56">
        <f t="shared" si="16"/>
        <v>0</v>
      </c>
      <c r="BH20" s="56">
        <f t="shared" si="16"/>
        <v>76175</v>
      </c>
      <c r="BI20" s="56">
        <f t="shared" si="16"/>
        <v>300</v>
      </c>
      <c r="BJ20" s="56">
        <f t="shared" si="16"/>
        <v>37470</v>
      </c>
      <c r="BK20" s="56">
        <f t="shared" si="16"/>
        <v>37470</v>
      </c>
      <c r="BL20" s="56">
        <f t="shared" si="16"/>
        <v>67175</v>
      </c>
      <c r="BM20" s="56">
        <f t="shared" si="16"/>
        <v>67175</v>
      </c>
      <c r="BN20" s="106"/>
      <c r="BO20" s="56"/>
      <c r="BP20" s="116">
        <f t="shared" si="7"/>
        <v>346408</v>
      </c>
      <c r="BQ20" s="119">
        <f>BQ29+BQ21</f>
        <v>346408</v>
      </c>
      <c r="BR20" s="56"/>
      <c r="BS20" s="56"/>
      <c r="BT20" s="56" t="e">
        <f>BT29+BT21</f>
        <v>#REF!</v>
      </c>
      <c r="BU20" s="56" t="e">
        <f>BU29+BU21</f>
        <v>#REF!</v>
      </c>
      <c r="BV20" s="56" t="e">
        <f>BV29+BV21</f>
        <v>#REF!</v>
      </c>
      <c r="BW20" s="116">
        <f t="shared" si="12"/>
        <v>346408</v>
      </c>
      <c r="BX20" s="116">
        <f t="shared" si="13"/>
        <v>346408</v>
      </c>
      <c r="BY20" s="56"/>
      <c r="BZ20" s="138"/>
    </row>
    <row r="21" spans="1:78" s="59" customFormat="1" ht="26.25" customHeight="1" x14ac:dyDescent="0.25">
      <c r="A21" s="55"/>
      <c r="B21" s="132" t="s">
        <v>116</v>
      </c>
      <c r="C21" s="56"/>
      <c r="D21" s="57"/>
      <c r="E21" s="57"/>
      <c r="F21" s="56"/>
      <c r="G21" s="57"/>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71"/>
      <c r="BD21" s="56">
        <f t="shared" ref="BD21:BM21" si="17">SUM(BD22:BD26)</f>
        <v>0</v>
      </c>
      <c r="BE21" s="56">
        <f t="shared" si="17"/>
        <v>0</v>
      </c>
      <c r="BF21" s="56">
        <f t="shared" si="17"/>
        <v>0</v>
      </c>
      <c r="BG21" s="56">
        <f t="shared" si="17"/>
        <v>0</v>
      </c>
      <c r="BH21" s="56">
        <f t="shared" si="17"/>
        <v>0</v>
      </c>
      <c r="BI21" s="56">
        <f t="shared" si="17"/>
        <v>0</v>
      </c>
      <c r="BJ21" s="56">
        <f t="shared" si="17"/>
        <v>0</v>
      </c>
      <c r="BK21" s="56">
        <f t="shared" si="17"/>
        <v>0</v>
      </c>
      <c r="BL21" s="56">
        <f t="shared" si="17"/>
        <v>0</v>
      </c>
      <c r="BM21" s="56">
        <f t="shared" si="17"/>
        <v>0</v>
      </c>
      <c r="BN21" s="106"/>
      <c r="BO21" s="56"/>
      <c r="BP21" s="116">
        <f>BQ21</f>
        <v>2100</v>
      </c>
      <c r="BQ21" s="119">
        <f>SUM(BQ22:BQ28)</f>
        <v>2100</v>
      </c>
      <c r="BR21" s="56"/>
      <c r="BS21" s="56"/>
      <c r="BT21" s="56">
        <f>SUM(BT22:BT26)</f>
        <v>900</v>
      </c>
      <c r="BU21" s="56">
        <f>SUM(BU22:BU26)</f>
        <v>0</v>
      </c>
      <c r="BV21" s="56">
        <f>SUM(BV22:BV26)</f>
        <v>0</v>
      </c>
      <c r="BW21" s="116">
        <f t="shared" si="12"/>
        <v>2100</v>
      </c>
      <c r="BX21" s="116">
        <f t="shared" si="13"/>
        <v>2100</v>
      </c>
      <c r="BY21" s="56"/>
      <c r="BZ21" s="138"/>
    </row>
    <row r="22" spans="1:78" s="59" customFormat="1" ht="44.4" customHeight="1" x14ac:dyDescent="0.25">
      <c r="A22" s="64">
        <v>1</v>
      </c>
      <c r="B22" s="2" t="s">
        <v>117</v>
      </c>
      <c r="C22" s="56"/>
      <c r="D22" s="57"/>
      <c r="E22" s="15" t="s">
        <v>118</v>
      </c>
      <c r="F22" s="56"/>
      <c r="G22" s="57"/>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71"/>
      <c r="BD22" s="56"/>
      <c r="BE22" s="3">
        <f t="shared" si="8"/>
        <v>0</v>
      </c>
      <c r="BF22" s="56"/>
      <c r="BG22" s="56"/>
      <c r="BH22" s="56"/>
      <c r="BI22" s="56"/>
      <c r="BJ22" s="56"/>
      <c r="BK22" s="3">
        <f t="shared" ref="BK22:BK26" si="18">BJ22</f>
        <v>0</v>
      </c>
      <c r="BL22" s="56"/>
      <c r="BM22" s="3">
        <f t="shared" si="10"/>
        <v>0</v>
      </c>
      <c r="BN22" s="105">
        <f t="shared" ref="BN22:BN28" si="19">BQ22</f>
        <v>300</v>
      </c>
      <c r="BO22" s="56"/>
      <c r="BP22" s="72">
        <v>300</v>
      </c>
      <c r="BQ22" s="72">
        <f>BP22</f>
        <v>300</v>
      </c>
      <c r="BR22" s="56"/>
      <c r="BS22" s="56"/>
      <c r="BT22" s="3">
        <f t="shared" si="14"/>
        <v>300</v>
      </c>
      <c r="BU22" s="56"/>
      <c r="BV22" s="56"/>
      <c r="BW22" s="72">
        <f t="shared" si="12"/>
        <v>300</v>
      </c>
      <c r="BX22" s="72">
        <f t="shared" si="13"/>
        <v>300</v>
      </c>
      <c r="BY22" s="56"/>
      <c r="BZ22" s="138"/>
    </row>
    <row r="23" spans="1:78" s="59" customFormat="1" ht="37.799999999999997" customHeight="1" x14ac:dyDescent="0.25">
      <c r="A23" s="64">
        <v>2</v>
      </c>
      <c r="B23" s="2" t="s">
        <v>134</v>
      </c>
      <c r="C23" s="56"/>
      <c r="D23" s="57"/>
      <c r="E23" s="15" t="s">
        <v>55</v>
      </c>
      <c r="F23" s="56"/>
      <c r="G23" s="57"/>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71"/>
      <c r="BD23" s="56"/>
      <c r="BE23" s="3">
        <f t="shared" si="8"/>
        <v>0</v>
      </c>
      <c r="BF23" s="56"/>
      <c r="BG23" s="56"/>
      <c r="BH23" s="56"/>
      <c r="BI23" s="56"/>
      <c r="BJ23" s="56"/>
      <c r="BK23" s="3">
        <f t="shared" si="18"/>
        <v>0</v>
      </c>
      <c r="BL23" s="56"/>
      <c r="BM23" s="3">
        <f t="shared" si="10"/>
        <v>0</v>
      </c>
      <c r="BN23" s="105">
        <f t="shared" si="19"/>
        <v>300</v>
      </c>
      <c r="BO23" s="56"/>
      <c r="BP23" s="72">
        <v>300</v>
      </c>
      <c r="BQ23" s="72">
        <f>300</f>
        <v>300</v>
      </c>
      <c r="BR23" s="56"/>
      <c r="BS23" s="56"/>
      <c r="BT23" s="3">
        <f t="shared" si="14"/>
        <v>300</v>
      </c>
      <c r="BU23" s="56"/>
      <c r="BV23" s="56"/>
      <c r="BW23" s="72">
        <f t="shared" si="12"/>
        <v>300</v>
      </c>
      <c r="BX23" s="72">
        <f t="shared" si="13"/>
        <v>300</v>
      </c>
      <c r="BY23" s="56"/>
      <c r="BZ23" s="138"/>
    </row>
    <row r="24" spans="1:78" s="59" customFormat="1" ht="37.799999999999997" customHeight="1" x14ac:dyDescent="0.25">
      <c r="A24" s="64">
        <v>3</v>
      </c>
      <c r="B24" s="2" t="s">
        <v>137</v>
      </c>
      <c r="C24" s="56"/>
      <c r="D24" s="57"/>
      <c r="E24" s="15" t="s">
        <v>138</v>
      </c>
      <c r="F24" s="56"/>
      <c r="G24" s="57"/>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71"/>
      <c r="BD24" s="56"/>
      <c r="BE24" s="3"/>
      <c r="BF24" s="56"/>
      <c r="BG24" s="56"/>
      <c r="BH24" s="56"/>
      <c r="BI24" s="56"/>
      <c r="BJ24" s="56"/>
      <c r="BK24" s="3"/>
      <c r="BL24" s="56"/>
      <c r="BM24" s="3"/>
      <c r="BN24" s="105">
        <f t="shared" si="19"/>
        <v>300</v>
      </c>
      <c r="BO24" s="56"/>
      <c r="BP24" s="72">
        <v>300</v>
      </c>
      <c r="BQ24" s="72">
        <v>300</v>
      </c>
      <c r="BR24" s="56"/>
      <c r="BS24" s="56"/>
      <c r="BT24" s="3"/>
      <c r="BU24" s="56"/>
      <c r="BV24" s="56"/>
      <c r="BW24" s="72">
        <f t="shared" si="12"/>
        <v>300</v>
      </c>
      <c r="BX24" s="72">
        <f t="shared" si="13"/>
        <v>300</v>
      </c>
      <c r="BY24" s="56"/>
      <c r="BZ24" s="138"/>
    </row>
    <row r="25" spans="1:78" s="59" customFormat="1" ht="37.799999999999997" customHeight="1" x14ac:dyDescent="0.25">
      <c r="A25" s="64">
        <v>4</v>
      </c>
      <c r="B25" s="2" t="s">
        <v>139</v>
      </c>
      <c r="C25" s="56"/>
      <c r="D25" s="57"/>
      <c r="E25" s="15" t="s">
        <v>140</v>
      </c>
      <c r="F25" s="56"/>
      <c r="G25" s="57"/>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71"/>
      <c r="BD25" s="56"/>
      <c r="BE25" s="3"/>
      <c r="BF25" s="56"/>
      <c r="BG25" s="56"/>
      <c r="BH25" s="56"/>
      <c r="BI25" s="56"/>
      <c r="BJ25" s="56"/>
      <c r="BK25" s="3"/>
      <c r="BL25" s="56"/>
      <c r="BM25" s="3"/>
      <c r="BN25" s="105">
        <f t="shared" si="19"/>
        <v>300</v>
      </c>
      <c r="BO25" s="56"/>
      <c r="BP25" s="72">
        <v>300</v>
      </c>
      <c r="BQ25" s="72">
        <v>300</v>
      </c>
      <c r="BR25" s="56"/>
      <c r="BS25" s="56"/>
      <c r="BT25" s="3"/>
      <c r="BU25" s="56"/>
      <c r="BV25" s="56"/>
      <c r="BW25" s="72">
        <f t="shared" si="12"/>
        <v>300</v>
      </c>
      <c r="BX25" s="72">
        <f t="shared" si="13"/>
        <v>300</v>
      </c>
      <c r="BY25" s="56"/>
      <c r="BZ25" s="138"/>
    </row>
    <row r="26" spans="1:78" s="59" customFormat="1" ht="31.2" customHeight="1" x14ac:dyDescent="0.25">
      <c r="A26" s="64">
        <v>5</v>
      </c>
      <c r="B26" s="2" t="s">
        <v>119</v>
      </c>
      <c r="C26" s="56"/>
      <c r="D26" s="57"/>
      <c r="E26" s="15" t="s">
        <v>120</v>
      </c>
      <c r="F26" s="56"/>
      <c r="G26" s="57"/>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71"/>
      <c r="BD26" s="56"/>
      <c r="BE26" s="3">
        <f t="shared" si="8"/>
        <v>0</v>
      </c>
      <c r="BF26" s="56"/>
      <c r="BG26" s="56"/>
      <c r="BH26" s="56"/>
      <c r="BI26" s="56"/>
      <c r="BJ26" s="56"/>
      <c r="BK26" s="3">
        <f t="shared" si="18"/>
        <v>0</v>
      </c>
      <c r="BL26" s="56"/>
      <c r="BM26" s="3">
        <f t="shared" si="10"/>
        <v>0</v>
      </c>
      <c r="BN26" s="105">
        <f t="shared" si="19"/>
        <v>300</v>
      </c>
      <c r="BO26" s="56"/>
      <c r="BP26" s="72">
        <v>300</v>
      </c>
      <c r="BQ26" s="72">
        <f>BP26</f>
        <v>300</v>
      </c>
      <c r="BR26" s="56"/>
      <c r="BS26" s="56"/>
      <c r="BT26" s="3">
        <f t="shared" si="14"/>
        <v>300</v>
      </c>
      <c r="BU26" s="56"/>
      <c r="BV26" s="56"/>
      <c r="BW26" s="72">
        <f t="shared" si="12"/>
        <v>300</v>
      </c>
      <c r="BX26" s="72">
        <f t="shared" si="13"/>
        <v>300</v>
      </c>
      <c r="BY26" s="56"/>
      <c r="BZ26" s="138"/>
    </row>
    <row r="27" spans="1:78" s="59" customFormat="1" ht="44.4" customHeight="1" x14ac:dyDescent="0.25">
      <c r="A27" s="64">
        <v>6</v>
      </c>
      <c r="B27" s="2" t="s">
        <v>145</v>
      </c>
      <c r="C27" s="56"/>
      <c r="D27" s="57"/>
      <c r="E27" s="15" t="s">
        <v>52</v>
      </c>
      <c r="F27" s="56"/>
      <c r="G27" s="57"/>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71"/>
      <c r="BD27" s="56"/>
      <c r="BE27" s="3"/>
      <c r="BF27" s="56"/>
      <c r="BG27" s="56"/>
      <c r="BH27" s="56"/>
      <c r="BI27" s="56"/>
      <c r="BJ27" s="56"/>
      <c r="BK27" s="3"/>
      <c r="BL27" s="56"/>
      <c r="BM27" s="3"/>
      <c r="BN27" s="105">
        <f t="shared" si="19"/>
        <v>300</v>
      </c>
      <c r="BO27" s="56"/>
      <c r="BP27" s="72">
        <v>300</v>
      </c>
      <c r="BQ27" s="72">
        <v>300</v>
      </c>
      <c r="BR27" s="56"/>
      <c r="BS27" s="56"/>
      <c r="BT27" s="3"/>
      <c r="BU27" s="56"/>
      <c r="BV27" s="56"/>
      <c r="BW27" s="72">
        <f t="shared" si="12"/>
        <v>300</v>
      </c>
      <c r="BX27" s="72">
        <f t="shared" si="13"/>
        <v>300</v>
      </c>
      <c r="BY27" s="56"/>
      <c r="BZ27" s="138"/>
    </row>
    <row r="28" spans="1:78" s="59" customFormat="1" ht="39" customHeight="1" x14ac:dyDescent="0.25">
      <c r="A28" s="64">
        <v>7</v>
      </c>
      <c r="B28" s="2" t="s">
        <v>146</v>
      </c>
      <c r="C28" s="56"/>
      <c r="D28" s="57"/>
      <c r="E28" s="15" t="s">
        <v>147</v>
      </c>
      <c r="F28" s="56"/>
      <c r="G28" s="57"/>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71"/>
      <c r="BD28" s="56"/>
      <c r="BE28" s="3"/>
      <c r="BF28" s="56"/>
      <c r="BG28" s="56"/>
      <c r="BH28" s="56"/>
      <c r="BI28" s="56"/>
      <c r="BJ28" s="56"/>
      <c r="BK28" s="3"/>
      <c r="BL28" s="56"/>
      <c r="BM28" s="3"/>
      <c r="BN28" s="105">
        <f t="shared" si="19"/>
        <v>300</v>
      </c>
      <c r="BO28" s="56"/>
      <c r="BP28" s="72">
        <v>300</v>
      </c>
      <c r="BQ28" s="72">
        <v>300</v>
      </c>
      <c r="BR28" s="56"/>
      <c r="BS28" s="56"/>
      <c r="BT28" s="3"/>
      <c r="BU28" s="56"/>
      <c r="BV28" s="56"/>
      <c r="BW28" s="72">
        <f t="shared" si="12"/>
        <v>300</v>
      </c>
      <c r="BX28" s="72">
        <f t="shared" si="13"/>
        <v>300</v>
      </c>
      <c r="BY28" s="56"/>
      <c r="BZ28" s="138"/>
    </row>
    <row r="29" spans="1:78" s="23" customFormat="1" ht="26.25" customHeight="1" x14ac:dyDescent="0.25">
      <c r="A29" s="24"/>
      <c r="B29" s="132" t="s">
        <v>37</v>
      </c>
      <c r="C29" s="128"/>
      <c r="D29" s="19"/>
      <c r="E29" s="19"/>
      <c r="F29" s="128"/>
      <c r="G29" s="19"/>
      <c r="H29" s="128"/>
      <c r="I29" s="128"/>
      <c r="J29" s="128"/>
      <c r="K29" s="128"/>
      <c r="L29" s="128"/>
      <c r="M29" s="128"/>
      <c r="N29" s="128"/>
      <c r="O29" s="128"/>
      <c r="P29" s="128"/>
      <c r="Q29" s="128"/>
      <c r="R29" s="128"/>
      <c r="S29" s="128"/>
      <c r="T29" s="128"/>
      <c r="U29" s="128"/>
      <c r="V29" s="128"/>
      <c r="W29" s="128"/>
      <c r="X29" s="128"/>
      <c r="Y29" s="128"/>
      <c r="Z29" s="128"/>
      <c r="AA29" s="128"/>
      <c r="AB29" s="128">
        <f ca="1">#REF!+AB30+AB39+#REF!</f>
        <v>433295</v>
      </c>
      <c r="AC29" s="128">
        <f ca="1">#REF!+AC30+AC39+#REF!</f>
        <v>433295</v>
      </c>
      <c r="AD29" s="128">
        <f ca="1">#REF!+AD30+AD39+#REF!</f>
        <v>363491</v>
      </c>
      <c r="AE29" s="128">
        <f ca="1">#REF!+AE30+AE39+#REF!</f>
        <v>0</v>
      </c>
      <c r="AF29" s="128" t="e">
        <f>#REF!+AF30+AF39+#REF!</f>
        <v>#REF!</v>
      </c>
      <c r="AG29" s="128" t="e">
        <f>#REF!+AG30+AG39+#REF!</f>
        <v>#REF!</v>
      </c>
      <c r="AH29" s="128"/>
      <c r="AI29" s="128"/>
      <c r="AJ29" s="128" t="e">
        <f>#REF!+AJ30+AJ39+#REF!</f>
        <v>#REF!</v>
      </c>
      <c r="AK29" s="128" t="e">
        <f>#REF!+AK30+AK39+#REF!</f>
        <v>#REF!</v>
      </c>
      <c r="AL29" s="128" t="e">
        <f>#REF!+AL30+AL39+#REF!</f>
        <v>#REF!</v>
      </c>
      <c r="AM29" s="128" t="e">
        <f>#REF!+AM30+AM39+#REF!</f>
        <v>#REF!</v>
      </c>
      <c r="AN29" s="128"/>
      <c r="AO29" s="128"/>
      <c r="AP29" s="128"/>
      <c r="AQ29" s="128"/>
      <c r="AR29" s="128"/>
      <c r="AS29" s="128"/>
      <c r="AT29" s="128" t="e">
        <f ca="1">#REF!+AT30+AT39+#REF!</f>
        <v>#REF!</v>
      </c>
      <c r="AU29" s="128" t="e">
        <f ca="1">#REF!+AU30+AU39+#REF!</f>
        <v>#REF!</v>
      </c>
      <c r="AV29" s="128" t="e">
        <f ca="1">#REF!+AV30+AV39+#REF!</f>
        <v>#REF!</v>
      </c>
      <c r="AW29" s="128" t="e">
        <f ca="1">#REF!+AW30+AW39+#REF!</f>
        <v>#REF!</v>
      </c>
      <c r="AX29" s="128" t="e">
        <f ca="1">#REF!+AX30+AX39+#REF!</f>
        <v>#REF!</v>
      </c>
      <c r="AY29" s="128" t="e">
        <f ca="1">#REF!+AY30+AY39+#REF!</f>
        <v>#REF!</v>
      </c>
      <c r="AZ29" s="128" t="e">
        <f ca="1">#REF!+AZ30+AZ39+#REF!</f>
        <v>#REF!</v>
      </c>
      <c r="BA29" s="128" t="e">
        <f ca="1">#REF!+BA30+BA39+#REF!</f>
        <v>#REF!</v>
      </c>
      <c r="BB29" s="128"/>
      <c r="BC29" s="3"/>
      <c r="BD29" s="128">
        <f>BD30+BD39+BD43</f>
        <v>67175</v>
      </c>
      <c r="BE29" s="128">
        <f t="shared" ref="BE29:BM29" si="20">BE30+BE39+BE43</f>
        <v>67175</v>
      </c>
      <c r="BF29" s="128">
        <f t="shared" si="20"/>
        <v>0</v>
      </c>
      <c r="BG29" s="128">
        <f t="shared" si="20"/>
        <v>0</v>
      </c>
      <c r="BH29" s="128">
        <f t="shared" si="20"/>
        <v>76175</v>
      </c>
      <c r="BI29" s="128">
        <f t="shared" si="20"/>
        <v>300</v>
      </c>
      <c r="BJ29" s="128">
        <f t="shared" si="20"/>
        <v>37470</v>
      </c>
      <c r="BK29" s="128">
        <f t="shared" si="20"/>
        <v>37470</v>
      </c>
      <c r="BL29" s="128">
        <f t="shared" si="20"/>
        <v>67175</v>
      </c>
      <c r="BM29" s="128">
        <f t="shared" si="20"/>
        <v>67175</v>
      </c>
      <c r="BN29" s="104"/>
      <c r="BO29" s="128"/>
      <c r="BP29" s="118">
        <f>BP30+BP39+BP43</f>
        <v>344308</v>
      </c>
      <c r="BQ29" s="118">
        <f>BQ30+BQ39+BQ43</f>
        <v>344308</v>
      </c>
      <c r="BR29" s="128"/>
      <c r="BS29" s="128"/>
      <c r="BT29" s="128" t="e">
        <f>#REF!+BT30+BT39+BT43</f>
        <v>#REF!</v>
      </c>
      <c r="BU29" s="128" t="e">
        <f>#REF!+BU30+BU39+BU43</f>
        <v>#REF!</v>
      </c>
      <c r="BV29" s="128" t="e">
        <f>#REF!+BV30+BV39+BV43</f>
        <v>#REF!</v>
      </c>
      <c r="BW29" s="118">
        <f t="shared" si="12"/>
        <v>344308</v>
      </c>
      <c r="BX29" s="118">
        <f t="shared" si="13"/>
        <v>344308</v>
      </c>
      <c r="BY29" s="128"/>
      <c r="BZ29" s="135"/>
    </row>
    <row r="30" spans="1:78" s="28" customFormat="1" ht="30" customHeight="1" x14ac:dyDescent="0.25">
      <c r="A30" s="29"/>
      <c r="B30" s="26" t="s">
        <v>62</v>
      </c>
      <c r="C30" s="133"/>
      <c r="D30" s="27"/>
      <c r="E30" s="18"/>
      <c r="F30" s="3"/>
      <c r="G30" s="27"/>
      <c r="H30" s="133"/>
      <c r="I30" s="133"/>
      <c r="J30" s="133">
        <f t="shared" ref="J30:Q30" ca="1" si="21">SUM(J30:J30)</f>
        <v>19034640520</v>
      </c>
      <c r="K30" s="133">
        <f t="shared" ca="1" si="21"/>
        <v>19034640520</v>
      </c>
      <c r="L30" s="133">
        <f t="shared" ca="1" si="21"/>
        <v>10464204036</v>
      </c>
      <c r="M30" s="133">
        <f t="shared" ca="1" si="21"/>
        <v>10464204036</v>
      </c>
      <c r="N30" s="133">
        <f t="shared" ca="1" si="21"/>
        <v>7985504036</v>
      </c>
      <c r="O30" s="133">
        <f t="shared" ca="1" si="21"/>
        <v>7985504036</v>
      </c>
      <c r="P30" s="133">
        <f t="shared" ca="1" si="21"/>
        <v>25250110800</v>
      </c>
      <c r="Q30" s="133">
        <f t="shared" ca="1" si="21"/>
        <v>25250110800</v>
      </c>
      <c r="R30" s="133"/>
      <c r="S30" s="133"/>
      <c r="T30" s="133"/>
      <c r="U30" s="133"/>
      <c r="V30" s="133"/>
      <c r="W30" s="133"/>
      <c r="X30" s="133">
        <f ca="1">SUM(X30:X30)</f>
        <v>89984</v>
      </c>
      <c r="Y30" s="133">
        <f ca="1">SUM(Y30:Y30)</f>
        <v>89984</v>
      </c>
      <c r="Z30" s="133"/>
      <c r="AA30" s="133"/>
      <c r="AB30" s="133">
        <f ca="1">AB31</f>
        <v>351795</v>
      </c>
      <c r="AC30" s="133">
        <f ca="1">AC31</f>
        <v>351795</v>
      </c>
      <c r="AD30" s="133">
        <f t="shared" ref="AD30:AM30" ca="1" si="22">AD31</f>
        <v>282200</v>
      </c>
      <c r="AE30" s="133">
        <f t="shared" ca="1" si="22"/>
        <v>0</v>
      </c>
      <c r="AF30" s="133" t="e">
        <f>AF31</f>
        <v>#REF!</v>
      </c>
      <c r="AG30" s="133" t="e">
        <f t="shared" si="22"/>
        <v>#REF!</v>
      </c>
      <c r="AH30" s="133"/>
      <c r="AI30" s="133"/>
      <c r="AJ30" s="133" t="e">
        <f t="shared" si="22"/>
        <v>#REF!</v>
      </c>
      <c r="AK30" s="133" t="e">
        <f t="shared" si="22"/>
        <v>#REF!</v>
      </c>
      <c r="AL30" s="133" t="e">
        <f t="shared" si="22"/>
        <v>#REF!</v>
      </c>
      <c r="AM30" s="133" t="e">
        <f t="shared" si="22"/>
        <v>#REF!</v>
      </c>
      <c r="AN30" s="133"/>
      <c r="AO30" s="133"/>
      <c r="AP30" s="133"/>
      <c r="AQ30" s="133"/>
      <c r="AR30" s="133"/>
      <c r="AS30" s="133"/>
      <c r="AT30" s="133" t="e">
        <f>AT31</f>
        <v>#REF!</v>
      </c>
      <c r="AU30" s="133" t="e">
        <f t="shared" ref="AU30:BA30" si="23">AU31</f>
        <v>#REF!</v>
      </c>
      <c r="AV30" s="133" t="e">
        <f t="shared" si="23"/>
        <v>#REF!</v>
      </c>
      <c r="AW30" s="133" t="e">
        <f t="shared" si="23"/>
        <v>#REF!</v>
      </c>
      <c r="AX30" s="133" t="e">
        <f t="shared" si="23"/>
        <v>#REF!</v>
      </c>
      <c r="AY30" s="133" t="e">
        <f t="shared" si="23"/>
        <v>#REF!</v>
      </c>
      <c r="AZ30" s="133" t="e">
        <f t="shared" si="23"/>
        <v>#REF!</v>
      </c>
      <c r="BA30" s="133" t="e">
        <f t="shared" si="23"/>
        <v>#REF!</v>
      </c>
      <c r="BB30" s="3"/>
      <c r="BC30" s="3"/>
      <c r="BD30" s="133">
        <f>BD31</f>
        <v>51175</v>
      </c>
      <c r="BE30" s="133">
        <f t="shared" ref="BE30:BV30" si="24">BE31</f>
        <v>51175</v>
      </c>
      <c r="BF30" s="133">
        <f t="shared" si="24"/>
        <v>0</v>
      </c>
      <c r="BG30" s="133">
        <f t="shared" si="24"/>
        <v>0</v>
      </c>
      <c r="BH30" s="133">
        <f t="shared" si="24"/>
        <v>60175</v>
      </c>
      <c r="BI30" s="133">
        <f t="shared" si="24"/>
        <v>0</v>
      </c>
      <c r="BJ30" s="133">
        <f t="shared" si="24"/>
        <v>33197</v>
      </c>
      <c r="BK30" s="133">
        <f t="shared" si="24"/>
        <v>33197</v>
      </c>
      <c r="BL30" s="133">
        <f t="shared" si="24"/>
        <v>51175</v>
      </c>
      <c r="BM30" s="133">
        <f t="shared" si="24"/>
        <v>51175</v>
      </c>
      <c r="BN30" s="107"/>
      <c r="BO30" s="133"/>
      <c r="BP30" s="117">
        <f>BQ30</f>
        <v>241946</v>
      </c>
      <c r="BQ30" s="117">
        <f>BQ31+BQ37</f>
        <v>241946</v>
      </c>
      <c r="BR30" s="133"/>
      <c r="BS30" s="133"/>
      <c r="BT30" s="133">
        <f t="shared" si="24"/>
        <v>211207</v>
      </c>
      <c r="BU30" s="133">
        <f t="shared" si="24"/>
        <v>0</v>
      </c>
      <c r="BV30" s="133">
        <f t="shared" si="24"/>
        <v>0</v>
      </c>
      <c r="BW30" s="117">
        <f t="shared" si="12"/>
        <v>241946</v>
      </c>
      <c r="BX30" s="117">
        <f t="shared" si="13"/>
        <v>241946</v>
      </c>
      <c r="BY30" s="133"/>
      <c r="BZ30" s="139"/>
    </row>
    <row r="31" spans="1:78" s="21" customFormat="1" ht="30.6" customHeight="1" x14ac:dyDescent="0.25">
      <c r="A31" s="30"/>
      <c r="B31" s="31" t="s">
        <v>40</v>
      </c>
      <c r="C31" s="8"/>
      <c r="D31" s="32"/>
      <c r="E31" s="49"/>
      <c r="F31" s="8"/>
      <c r="G31" s="32"/>
      <c r="H31" s="8"/>
      <c r="I31" s="8"/>
      <c r="J31" s="8"/>
      <c r="K31" s="8"/>
      <c r="L31" s="8"/>
      <c r="M31" s="8"/>
      <c r="N31" s="8"/>
      <c r="O31" s="8"/>
      <c r="P31" s="8"/>
      <c r="Q31" s="8"/>
      <c r="R31" s="8"/>
      <c r="S31" s="8"/>
      <c r="T31" s="8"/>
      <c r="U31" s="8"/>
      <c r="V31" s="8"/>
      <c r="W31" s="8"/>
      <c r="X31" s="8"/>
      <c r="Y31" s="8"/>
      <c r="Z31" s="8"/>
      <c r="AA31" s="8"/>
      <c r="AB31" s="8">
        <f ca="1">SUM(AB30:AB31)</f>
        <v>351795</v>
      </c>
      <c r="AC31" s="8">
        <f ca="1">SUM(AC30:AC31)</f>
        <v>351795</v>
      </c>
      <c r="AD31" s="8">
        <f ca="1">SUM(AD30:AD31)</f>
        <v>282200</v>
      </c>
      <c r="AE31" s="8">
        <f ca="1">SUM(AE30:AE31)</f>
        <v>0</v>
      </c>
      <c r="AF31" s="8" t="e">
        <f>SUM(#REF!)</f>
        <v>#REF!</v>
      </c>
      <c r="AG31" s="8" t="e">
        <f>SUM(#REF!)</f>
        <v>#REF!</v>
      </c>
      <c r="AH31" s="8" t="e">
        <f>SUM(#REF!)</f>
        <v>#REF!</v>
      </c>
      <c r="AI31" s="8" t="e">
        <f>SUM(#REF!)</f>
        <v>#REF!</v>
      </c>
      <c r="AJ31" s="8" t="e">
        <f>SUM(#REF!)</f>
        <v>#REF!</v>
      </c>
      <c r="AK31" s="8" t="e">
        <f>SUM(#REF!)</f>
        <v>#REF!</v>
      </c>
      <c r="AL31" s="8" t="e">
        <f>SUM(#REF!)</f>
        <v>#REF!</v>
      </c>
      <c r="AM31" s="8" t="e">
        <f>SUM(#REF!)</f>
        <v>#REF!</v>
      </c>
      <c r="AN31" s="8"/>
      <c r="AO31" s="8"/>
      <c r="AP31" s="8"/>
      <c r="AQ31" s="8"/>
      <c r="AR31" s="8"/>
      <c r="AS31" s="8"/>
      <c r="AT31" s="8" t="e">
        <f>SUM(#REF!)</f>
        <v>#REF!</v>
      </c>
      <c r="AU31" s="8" t="e">
        <f>SUM(#REF!)</f>
        <v>#REF!</v>
      </c>
      <c r="AV31" s="8" t="e">
        <f>SUM(#REF!)</f>
        <v>#REF!</v>
      </c>
      <c r="AW31" s="8" t="e">
        <f>SUM(#REF!)</f>
        <v>#REF!</v>
      </c>
      <c r="AX31" s="8" t="e">
        <f>SUM(#REF!)</f>
        <v>#REF!</v>
      </c>
      <c r="AY31" s="8" t="e">
        <f>SUM(#REF!)</f>
        <v>#REF!</v>
      </c>
      <c r="AZ31" s="8" t="e">
        <f>SUM(#REF!)</f>
        <v>#REF!</v>
      </c>
      <c r="BA31" s="8" t="e">
        <f>SUM(#REF!)</f>
        <v>#REF!</v>
      </c>
      <c r="BB31" s="3"/>
      <c r="BC31" s="3"/>
      <c r="BD31" s="8">
        <f>SUM(BD32:BD36)</f>
        <v>51175</v>
      </c>
      <c r="BE31" s="8">
        <f t="shared" ref="BE31:BV31" si="25">SUM(BE32:BE36)</f>
        <v>51175</v>
      </c>
      <c r="BF31" s="8">
        <f t="shared" si="25"/>
        <v>0</v>
      </c>
      <c r="BG31" s="8">
        <f t="shared" si="25"/>
        <v>0</v>
      </c>
      <c r="BH31" s="8">
        <f t="shared" si="25"/>
        <v>60175</v>
      </c>
      <c r="BI31" s="8">
        <f t="shared" si="25"/>
        <v>0</v>
      </c>
      <c r="BJ31" s="8">
        <f>SUM(BJ32:BJ36)</f>
        <v>33197</v>
      </c>
      <c r="BK31" s="8">
        <f t="shared" ref="BK31" si="26">SUM(BK32:BK36)</f>
        <v>33197</v>
      </c>
      <c r="BL31" s="8">
        <f t="shared" si="25"/>
        <v>51175</v>
      </c>
      <c r="BM31" s="8">
        <f t="shared" si="25"/>
        <v>51175</v>
      </c>
      <c r="BN31" s="107"/>
      <c r="BO31" s="8"/>
      <c r="BP31" s="120">
        <f>BQ31</f>
        <v>211207</v>
      </c>
      <c r="BQ31" s="120">
        <f>SUM(BQ32:BQ36)</f>
        <v>211207</v>
      </c>
      <c r="BR31" s="8"/>
      <c r="BS31" s="8"/>
      <c r="BT31" s="8">
        <f t="shared" si="25"/>
        <v>211207</v>
      </c>
      <c r="BU31" s="8">
        <f t="shared" si="25"/>
        <v>0</v>
      </c>
      <c r="BV31" s="8">
        <f t="shared" si="25"/>
        <v>0</v>
      </c>
      <c r="BW31" s="72">
        <f t="shared" si="12"/>
        <v>211207</v>
      </c>
      <c r="BX31" s="72">
        <f t="shared" si="13"/>
        <v>211207</v>
      </c>
      <c r="BY31" s="8"/>
      <c r="BZ31" s="140"/>
    </row>
    <row r="32" spans="1:78" ht="49.8" customHeight="1" x14ac:dyDescent="0.25">
      <c r="A32" s="1">
        <v>1</v>
      </c>
      <c r="B32" s="2" t="s">
        <v>43</v>
      </c>
      <c r="C32" s="3" t="s">
        <v>38</v>
      </c>
      <c r="D32" s="4" t="s">
        <v>42</v>
      </c>
      <c r="E32" s="15" t="s">
        <v>38</v>
      </c>
      <c r="F32" s="3" t="s">
        <v>98</v>
      </c>
      <c r="G32" s="4" t="s">
        <v>88</v>
      </c>
      <c r="H32" s="3">
        <v>68724</v>
      </c>
      <c r="I32" s="3">
        <f t="shared" ref="I32:I36" si="27">H32</f>
        <v>68724</v>
      </c>
      <c r="J32" s="3"/>
      <c r="K32" s="3"/>
      <c r="L32" s="3"/>
      <c r="M32" s="3"/>
      <c r="N32" s="3"/>
      <c r="O32" s="3"/>
      <c r="P32" s="3"/>
      <c r="Q32" s="3"/>
      <c r="R32" s="3"/>
      <c r="S32" s="3"/>
      <c r="T32" s="3"/>
      <c r="U32" s="3"/>
      <c r="V32" s="3"/>
      <c r="W32" s="3"/>
      <c r="X32" s="3"/>
      <c r="Y32" s="3"/>
      <c r="Z32" s="3"/>
      <c r="AA32" s="3"/>
      <c r="AB32" s="3">
        <v>300</v>
      </c>
      <c r="AC32" s="3">
        <v>300</v>
      </c>
      <c r="AD32" s="3">
        <v>300</v>
      </c>
      <c r="AE32" s="3"/>
      <c r="AF32" s="3"/>
      <c r="AG32" s="3">
        <f t="shared" ref="AG32:AG36" si="28">AF32</f>
        <v>0</v>
      </c>
      <c r="AH32" s="3"/>
      <c r="AI32" s="129"/>
      <c r="AJ32" s="3"/>
      <c r="AK32" s="3">
        <f t="shared" ref="AK32:AK36" si="29">AJ32</f>
        <v>0</v>
      </c>
      <c r="AL32" s="3">
        <f t="shared" ref="AL32:AL36" si="30">AF32</f>
        <v>0</v>
      </c>
      <c r="AM32" s="3">
        <f t="shared" ref="AM32:AM36" si="31">AL32</f>
        <v>0</v>
      </c>
      <c r="AN32" s="3">
        <f>5300+10000</f>
        <v>15300</v>
      </c>
      <c r="AO32" s="3"/>
      <c r="AP32" s="3">
        <v>50000</v>
      </c>
      <c r="AQ32" s="6"/>
      <c r="AR32" s="6"/>
      <c r="AS32" s="6" t="e">
        <f>#REF!+#REF!</f>
        <v>#REF!</v>
      </c>
      <c r="AT32" s="6">
        <v>10000</v>
      </c>
      <c r="AU32" s="3">
        <f>AT32</f>
        <v>10000</v>
      </c>
      <c r="AV32" s="6"/>
      <c r="AW32" s="3"/>
      <c r="AX32" s="6">
        <v>8054</v>
      </c>
      <c r="AY32" s="3">
        <f>AX32</f>
        <v>8054</v>
      </c>
      <c r="AZ32" s="6">
        <f>AU32</f>
        <v>10000</v>
      </c>
      <c r="BA32" s="3">
        <f>AZ32</f>
        <v>10000</v>
      </c>
      <c r="BB32" s="3">
        <f>[1]Sheet1!$BS$42+3100</f>
        <v>18400</v>
      </c>
      <c r="BC32" s="3">
        <v>50000</v>
      </c>
      <c r="BD32" s="3">
        <f>12000+1028-1000+147</f>
        <v>12175</v>
      </c>
      <c r="BE32" s="3">
        <f t="shared" si="8"/>
        <v>12175</v>
      </c>
      <c r="BF32" s="3"/>
      <c r="BG32" s="3"/>
      <c r="BH32" s="3">
        <f>12000+1028-1000+147</f>
        <v>12175</v>
      </c>
      <c r="BI32" s="3"/>
      <c r="BJ32" s="3">
        <v>9219</v>
      </c>
      <c r="BK32" s="3">
        <f t="shared" ref="BK32:BK36" si="32">BJ32</f>
        <v>9219</v>
      </c>
      <c r="BL32" s="3">
        <f t="shared" ref="BL32:BL67" si="33">BD32</f>
        <v>12175</v>
      </c>
      <c r="BM32" s="3">
        <f t="shared" si="10"/>
        <v>12175</v>
      </c>
      <c r="BN32" s="105">
        <f>BQ32</f>
        <v>38149</v>
      </c>
      <c r="BO32" s="3">
        <f>BY32+BD32</f>
        <v>12175</v>
      </c>
      <c r="BP32" s="72">
        <v>38149</v>
      </c>
      <c r="BQ32" s="72">
        <f>BP32</f>
        <v>38149</v>
      </c>
      <c r="BR32" s="3"/>
      <c r="BS32" s="3"/>
      <c r="BT32" s="74">
        <f>BQ32</f>
        <v>38149</v>
      </c>
      <c r="BU32" s="3"/>
      <c r="BV32" s="3"/>
      <c r="BW32" s="72">
        <f t="shared" si="12"/>
        <v>38149</v>
      </c>
      <c r="BX32" s="72">
        <f t="shared" si="13"/>
        <v>38149</v>
      </c>
      <c r="BY32" s="3"/>
      <c r="BZ32" s="141"/>
    </row>
    <row r="33" spans="1:84" ht="51" customHeight="1" x14ac:dyDescent="0.25">
      <c r="A33" s="1">
        <v>2</v>
      </c>
      <c r="B33" s="2" t="s">
        <v>44</v>
      </c>
      <c r="C33" s="2" t="s">
        <v>45</v>
      </c>
      <c r="D33" s="4" t="s">
        <v>39</v>
      </c>
      <c r="E33" s="15" t="s">
        <v>45</v>
      </c>
      <c r="F33" s="3" t="s">
        <v>98</v>
      </c>
      <c r="G33" s="4" t="s">
        <v>87</v>
      </c>
      <c r="H33" s="3">
        <v>71218</v>
      </c>
      <c r="I33" s="3">
        <f t="shared" si="27"/>
        <v>71218</v>
      </c>
      <c r="J33" s="3"/>
      <c r="K33" s="3"/>
      <c r="L33" s="3"/>
      <c r="M33" s="3"/>
      <c r="N33" s="3"/>
      <c r="O33" s="3"/>
      <c r="P33" s="3"/>
      <c r="Q33" s="3"/>
      <c r="R33" s="3"/>
      <c r="S33" s="3"/>
      <c r="T33" s="3"/>
      <c r="U33" s="3"/>
      <c r="V33" s="3"/>
      <c r="W33" s="3"/>
      <c r="X33" s="3"/>
      <c r="Y33" s="3"/>
      <c r="Z33" s="3"/>
      <c r="AA33" s="3"/>
      <c r="AB33" s="3">
        <v>300</v>
      </c>
      <c r="AC33" s="3">
        <v>300</v>
      </c>
      <c r="AD33" s="3">
        <v>288</v>
      </c>
      <c r="AE33" s="3"/>
      <c r="AF33" s="3"/>
      <c r="AG33" s="3">
        <f t="shared" si="28"/>
        <v>0</v>
      </c>
      <c r="AH33" s="3"/>
      <c r="AI33" s="129"/>
      <c r="AJ33" s="3"/>
      <c r="AK33" s="3">
        <f t="shared" si="29"/>
        <v>0</v>
      </c>
      <c r="AL33" s="3">
        <f t="shared" si="30"/>
        <v>0</v>
      </c>
      <c r="AM33" s="3">
        <f t="shared" si="31"/>
        <v>0</v>
      </c>
      <c r="AN33" s="3">
        <f>5288+10000</f>
        <v>15288</v>
      </c>
      <c r="AO33" s="3"/>
      <c r="AP33" s="3">
        <f>[2]Sheet1!$AR$43</f>
        <v>50650</v>
      </c>
      <c r="AQ33" s="6"/>
      <c r="AR33" s="6"/>
      <c r="AS33" s="6" t="e">
        <f>#REF!+#REF!</f>
        <v>#REF!</v>
      </c>
      <c r="AT33" s="6">
        <v>10000</v>
      </c>
      <c r="AU33" s="3">
        <f>AT33</f>
        <v>10000</v>
      </c>
      <c r="AV33" s="6"/>
      <c r="AW33" s="3"/>
      <c r="AX33" s="6">
        <v>9996</v>
      </c>
      <c r="AY33" s="3">
        <f>AX33</f>
        <v>9996</v>
      </c>
      <c r="AZ33" s="6">
        <f>AU33</f>
        <v>10000</v>
      </c>
      <c r="BA33" s="3">
        <f>AZ33</f>
        <v>10000</v>
      </c>
      <c r="BB33" s="3">
        <f>[1]Sheet1!$BS$43</f>
        <v>15288</v>
      </c>
      <c r="BC33" s="3">
        <v>50650</v>
      </c>
      <c r="BD33" s="3">
        <v>12000</v>
      </c>
      <c r="BE33" s="3">
        <f t="shared" si="8"/>
        <v>12000</v>
      </c>
      <c r="BF33" s="3"/>
      <c r="BG33" s="3"/>
      <c r="BH33" s="3">
        <v>12000</v>
      </c>
      <c r="BI33" s="3"/>
      <c r="BJ33" s="3">
        <v>10413</v>
      </c>
      <c r="BK33" s="3">
        <f t="shared" si="32"/>
        <v>10413</v>
      </c>
      <c r="BL33" s="3">
        <f t="shared" si="33"/>
        <v>12000</v>
      </c>
      <c r="BM33" s="3">
        <f t="shared" si="10"/>
        <v>12000</v>
      </c>
      <c r="BN33" s="105">
        <f>BQ33</f>
        <v>43935</v>
      </c>
      <c r="BO33" s="3">
        <f>BY33+BD33</f>
        <v>12000</v>
      </c>
      <c r="BP33" s="72">
        <v>43935</v>
      </c>
      <c r="BQ33" s="72">
        <f>BP33</f>
        <v>43935</v>
      </c>
      <c r="BR33" s="3"/>
      <c r="BS33" s="3"/>
      <c r="BT33" s="74">
        <f>BQ33</f>
        <v>43935</v>
      </c>
      <c r="BU33" s="3"/>
      <c r="BV33" s="3"/>
      <c r="BW33" s="72">
        <f t="shared" si="12"/>
        <v>43935</v>
      </c>
      <c r="BX33" s="72">
        <f t="shared" si="13"/>
        <v>43935</v>
      </c>
      <c r="BY33" s="3"/>
      <c r="BZ33" s="141"/>
    </row>
    <row r="34" spans="1:84" ht="46.8" customHeight="1" x14ac:dyDescent="0.25">
      <c r="A34" s="1">
        <v>3</v>
      </c>
      <c r="B34" s="2" t="s">
        <v>46</v>
      </c>
      <c r="C34" s="2" t="s">
        <v>47</v>
      </c>
      <c r="D34" s="4" t="s">
        <v>39</v>
      </c>
      <c r="E34" s="15" t="s">
        <v>47</v>
      </c>
      <c r="F34" s="3" t="s">
        <v>98</v>
      </c>
      <c r="G34" s="4" t="s">
        <v>86</v>
      </c>
      <c r="H34" s="3">
        <v>71251</v>
      </c>
      <c r="I34" s="3">
        <f t="shared" si="27"/>
        <v>71251</v>
      </c>
      <c r="J34" s="3"/>
      <c r="K34" s="3"/>
      <c r="L34" s="3"/>
      <c r="M34" s="3"/>
      <c r="N34" s="3"/>
      <c r="O34" s="3"/>
      <c r="P34" s="3"/>
      <c r="Q34" s="3"/>
      <c r="R34" s="3"/>
      <c r="S34" s="3"/>
      <c r="T34" s="3"/>
      <c r="U34" s="3"/>
      <c r="V34" s="3"/>
      <c r="W34" s="3"/>
      <c r="X34" s="3"/>
      <c r="Y34" s="3"/>
      <c r="Z34" s="3"/>
      <c r="AA34" s="3"/>
      <c r="AB34" s="3">
        <v>300</v>
      </c>
      <c r="AC34" s="3">
        <v>300</v>
      </c>
      <c r="AD34" s="3">
        <v>300</v>
      </c>
      <c r="AE34" s="3"/>
      <c r="AF34" s="3"/>
      <c r="AG34" s="3">
        <f t="shared" si="28"/>
        <v>0</v>
      </c>
      <c r="AH34" s="3"/>
      <c r="AI34" s="129"/>
      <c r="AJ34" s="3"/>
      <c r="AK34" s="3">
        <f t="shared" si="29"/>
        <v>0</v>
      </c>
      <c r="AL34" s="3">
        <f t="shared" si="30"/>
        <v>0</v>
      </c>
      <c r="AM34" s="3">
        <f t="shared" si="31"/>
        <v>0</v>
      </c>
      <c r="AN34" s="3">
        <f>5300+10000</f>
        <v>15300</v>
      </c>
      <c r="AO34" s="3"/>
      <c r="AP34" s="3">
        <v>50000</v>
      </c>
      <c r="AQ34" s="6"/>
      <c r="AR34" s="6"/>
      <c r="AS34" s="6" t="e">
        <f>#REF!+#REF!</f>
        <v>#REF!</v>
      </c>
      <c r="AT34" s="6">
        <v>10000</v>
      </c>
      <c r="AU34" s="3">
        <f>AT34</f>
        <v>10000</v>
      </c>
      <c r="AV34" s="6"/>
      <c r="AW34" s="3"/>
      <c r="AX34" s="6">
        <f>9500</f>
        <v>9500</v>
      </c>
      <c r="AY34" s="3">
        <v>9500</v>
      </c>
      <c r="AZ34" s="6">
        <f>AU34</f>
        <v>10000</v>
      </c>
      <c r="BA34" s="3">
        <f>AZ34</f>
        <v>10000</v>
      </c>
      <c r="BB34" s="3">
        <f>[1]Sheet1!$BS$44</f>
        <v>15300</v>
      </c>
      <c r="BC34" s="3">
        <v>50000</v>
      </c>
      <c r="BD34" s="3">
        <v>12000</v>
      </c>
      <c r="BE34" s="3">
        <f t="shared" si="8"/>
        <v>12000</v>
      </c>
      <c r="BF34" s="3"/>
      <c r="BG34" s="3"/>
      <c r="BH34" s="3">
        <v>12000</v>
      </c>
      <c r="BI34" s="3"/>
      <c r="BJ34" s="3">
        <v>4478</v>
      </c>
      <c r="BK34" s="3">
        <f t="shared" si="32"/>
        <v>4478</v>
      </c>
      <c r="BL34" s="3">
        <f t="shared" si="33"/>
        <v>12000</v>
      </c>
      <c r="BM34" s="3">
        <f t="shared" si="10"/>
        <v>12000</v>
      </c>
      <c r="BN34" s="105">
        <v>44031</v>
      </c>
      <c r="BO34" s="3">
        <f>BD34+BY34</f>
        <v>12000</v>
      </c>
      <c r="BP34" s="72">
        <v>44031</v>
      </c>
      <c r="BQ34" s="72">
        <f>BP34</f>
        <v>44031</v>
      </c>
      <c r="BR34" s="3"/>
      <c r="BS34" s="3"/>
      <c r="BT34" s="74">
        <f t="shared" si="14"/>
        <v>44031</v>
      </c>
      <c r="BU34" s="3"/>
      <c r="BV34" s="3"/>
      <c r="BW34" s="72">
        <f t="shared" si="12"/>
        <v>44031</v>
      </c>
      <c r="BX34" s="72">
        <f t="shared" si="13"/>
        <v>44031</v>
      </c>
      <c r="BY34" s="3"/>
      <c r="BZ34" s="141"/>
    </row>
    <row r="35" spans="1:84" ht="44.4" customHeight="1" x14ac:dyDescent="0.25">
      <c r="A35" s="1">
        <v>4</v>
      </c>
      <c r="B35" s="2" t="s">
        <v>48</v>
      </c>
      <c r="C35" s="3" t="s">
        <v>49</v>
      </c>
      <c r="D35" s="4" t="s">
        <v>65</v>
      </c>
      <c r="E35" s="15" t="s">
        <v>49</v>
      </c>
      <c r="F35" s="3" t="s">
        <v>98</v>
      </c>
      <c r="G35" s="4" t="s">
        <v>59</v>
      </c>
      <c r="H35" s="3">
        <v>54000</v>
      </c>
      <c r="I35" s="3">
        <f t="shared" si="27"/>
        <v>54000</v>
      </c>
      <c r="J35" s="3"/>
      <c r="K35" s="3"/>
      <c r="L35" s="3"/>
      <c r="M35" s="3"/>
      <c r="N35" s="3"/>
      <c r="O35" s="3"/>
      <c r="P35" s="3"/>
      <c r="Q35" s="3"/>
      <c r="R35" s="3"/>
      <c r="S35" s="3"/>
      <c r="T35" s="3"/>
      <c r="U35" s="3"/>
      <c r="V35" s="3"/>
      <c r="W35" s="3"/>
      <c r="X35" s="3"/>
      <c r="Y35" s="3"/>
      <c r="Z35" s="3"/>
      <c r="AA35" s="3"/>
      <c r="AB35" s="3">
        <v>300</v>
      </c>
      <c r="AC35" s="3">
        <v>300</v>
      </c>
      <c r="AD35" s="3">
        <v>103</v>
      </c>
      <c r="AE35" s="3"/>
      <c r="AF35" s="3"/>
      <c r="AG35" s="3">
        <f t="shared" si="28"/>
        <v>0</v>
      </c>
      <c r="AH35" s="3"/>
      <c r="AI35" s="129"/>
      <c r="AJ35" s="3"/>
      <c r="AK35" s="3">
        <f t="shared" si="29"/>
        <v>0</v>
      </c>
      <c r="AL35" s="3">
        <f t="shared" si="30"/>
        <v>0</v>
      </c>
      <c r="AM35" s="3">
        <f t="shared" si="31"/>
        <v>0</v>
      </c>
      <c r="AN35" s="3">
        <f>5102+10000</f>
        <v>15102</v>
      </c>
      <c r="AO35" s="3"/>
      <c r="AP35" s="3">
        <v>50000</v>
      </c>
      <c r="AQ35" s="6"/>
      <c r="AR35" s="6"/>
      <c r="AS35" s="6" t="e">
        <f>#REF!+#REF!</f>
        <v>#REF!</v>
      </c>
      <c r="AT35" s="6">
        <v>10000</v>
      </c>
      <c r="AU35" s="3">
        <f>AT35</f>
        <v>10000</v>
      </c>
      <c r="AV35" s="6"/>
      <c r="AW35" s="3"/>
      <c r="AX35" s="6">
        <v>53</v>
      </c>
      <c r="AY35" s="3">
        <v>53</v>
      </c>
      <c r="AZ35" s="6">
        <f>AU35</f>
        <v>10000</v>
      </c>
      <c r="BA35" s="3">
        <f>AZ35</f>
        <v>10000</v>
      </c>
      <c r="BB35" s="3">
        <f>[1]Sheet1!$BS$45</f>
        <v>15102</v>
      </c>
      <c r="BC35" s="3">
        <v>50000</v>
      </c>
      <c r="BD35" s="3">
        <v>3000</v>
      </c>
      <c r="BE35" s="3">
        <f t="shared" si="8"/>
        <v>3000</v>
      </c>
      <c r="BF35" s="3"/>
      <c r="BG35" s="3"/>
      <c r="BH35" s="3">
        <v>12000</v>
      </c>
      <c r="BI35" s="3"/>
      <c r="BJ35" s="3">
        <v>2307</v>
      </c>
      <c r="BK35" s="3">
        <f t="shared" si="32"/>
        <v>2307</v>
      </c>
      <c r="BL35" s="3">
        <f t="shared" si="33"/>
        <v>3000</v>
      </c>
      <c r="BM35" s="3">
        <f t="shared" si="10"/>
        <v>3000</v>
      </c>
      <c r="BN35" s="105">
        <f>BQ35</f>
        <v>35898</v>
      </c>
      <c r="BO35" s="3">
        <f>BD35+BY35</f>
        <v>3000</v>
      </c>
      <c r="BP35" s="72">
        <v>35898</v>
      </c>
      <c r="BQ35" s="72">
        <f>BP35</f>
        <v>35898</v>
      </c>
      <c r="BR35" s="3"/>
      <c r="BS35" s="3"/>
      <c r="BT35" s="74">
        <f>BQ35</f>
        <v>35898</v>
      </c>
      <c r="BU35" s="3"/>
      <c r="BV35" s="3"/>
      <c r="BW35" s="72">
        <f t="shared" si="12"/>
        <v>35898</v>
      </c>
      <c r="BX35" s="72">
        <f t="shared" si="13"/>
        <v>35898</v>
      </c>
      <c r="BY35" s="3"/>
      <c r="BZ35" s="141"/>
      <c r="CA35" s="63" t="s">
        <v>129</v>
      </c>
    </row>
    <row r="36" spans="1:84" ht="48" customHeight="1" x14ac:dyDescent="0.25">
      <c r="A36" s="1">
        <v>5</v>
      </c>
      <c r="B36" s="2" t="s">
        <v>50</v>
      </c>
      <c r="C36" s="3" t="s">
        <v>51</v>
      </c>
      <c r="D36" s="4" t="s">
        <v>66</v>
      </c>
      <c r="E36" s="15" t="s">
        <v>51</v>
      </c>
      <c r="F36" s="3" t="s">
        <v>98</v>
      </c>
      <c r="G36" s="4" t="s">
        <v>60</v>
      </c>
      <c r="H36" s="3">
        <v>71999</v>
      </c>
      <c r="I36" s="3">
        <f t="shared" si="27"/>
        <v>71999</v>
      </c>
      <c r="J36" s="3"/>
      <c r="K36" s="3"/>
      <c r="L36" s="3"/>
      <c r="M36" s="3"/>
      <c r="N36" s="3"/>
      <c r="O36" s="3"/>
      <c r="P36" s="3"/>
      <c r="Q36" s="3"/>
      <c r="R36" s="3"/>
      <c r="S36" s="3"/>
      <c r="T36" s="3"/>
      <c r="U36" s="3"/>
      <c r="V36" s="3"/>
      <c r="W36" s="3"/>
      <c r="X36" s="3"/>
      <c r="Y36" s="3"/>
      <c r="Z36" s="3"/>
      <c r="AA36" s="3"/>
      <c r="AB36" s="3">
        <v>300</v>
      </c>
      <c r="AC36" s="3">
        <v>300</v>
      </c>
      <c r="AD36" s="3">
        <v>300</v>
      </c>
      <c r="AE36" s="3"/>
      <c r="AF36" s="3"/>
      <c r="AG36" s="3">
        <f t="shared" si="28"/>
        <v>0</v>
      </c>
      <c r="AH36" s="3"/>
      <c r="AI36" s="129"/>
      <c r="AJ36" s="3"/>
      <c r="AK36" s="3">
        <f t="shared" si="29"/>
        <v>0</v>
      </c>
      <c r="AL36" s="3">
        <f t="shared" si="30"/>
        <v>0</v>
      </c>
      <c r="AM36" s="3">
        <f t="shared" si="31"/>
        <v>0</v>
      </c>
      <c r="AN36" s="3">
        <f>5300+10000</f>
        <v>15300</v>
      </c>
      <c r="AO36" s="3"/>
      <c r="AP36" s="3">
        <v>50000</v>
      </c>
      <c r="AQ36" s="6"/>
      <c r="AR36" s="6"/>
      <c r="AS36" s="6" t="e">
        <f>#REF!+#REF!</f>
        <v>#REF!</v>
      </c>
      <c r="AT36" s="6">
        <v>10000</v>
      </c>
      <c r="AU36" s="3">
        <f>AT36</f>
        <v>10000</v>
      </c>
      <c r="AV36" s="6"/>
      <c r="AW36" s="3"/>
      <c r="AX36" s="6">
        <v>5158</v>
      </c>
      <c r="AY36" s="3">
        <f>AX36</f>
        <v>5158</v>
      </c>
      <c r="AZ36" s="6">
        <f>AU36</f>
        <v>10000</v>
      </c>
      <c r="BA36" s="3">
        <f>AZ36</f>
        <v>10000</v>
      </c>
      <c r="BB36" s="3">
        <f>[1]Sheet1!$BS$46-4400</f>
        <v>10900</v>
      </c>
      <c r="BC36" s="3">
        <v>50000</v>
      </c>
      <c r="BD36" s="3">
        <v>12000</v>
      </c>
      <c r="BE36" s="3">
        <f t="shared" si="8"/>
        <v>12000</v>
      </c>
      <c r="BF36" s="3"/>
      <c r="BG36" s="3"/>
      <c r="BH36" s="3">
        <v>12000</v>
      </c>
      <c r="BI36" s="3"/>
      <c r="BJ36" s="3">
        <v>6780</v>
      </c>
      <c r="BK36" s="3">
        <f t="shared" si="32"/>
        <v>6780</v>
      </c>
      <c r="BL36" s="3">
        <f t="shared" si="33"/>
        <v>12000</v>
      </c>
      <c r="BM36" s="3">
        <f t="shared" si="10"/>
        <v>12000</v>
      </c>
      <c r="BN36" s="105">
        <f>BQ36</f>
        <v>49194</v>
      </c>
      <c r="BO36" s="3">
        <f>BD36+BY36</f>
        <v>12000</v>
      </c>
      <c r="BP36" s="72">
        <v>49194</v>
      </c>
      <c r="BQ36" s="72">
        <f>BP36</f>
        <v>49194</v>
      </c>
      <c r="BR36" s="3"/>
      <c r="BS36" s="3"/>
      <c r="BT36" s="74">
        <f t="shared" si="14"/>
        <v>49194</v>
      </c>
      <c r="BU36" s="3"/>
      <c r="BV36" s="3"/>
      <c r="BW36" s="72">
        <f t="shared" si="12"/>
        <v>49194</v>
      </c>
      <c r="BX36" s="72">
        <f t="shared" si="13"/>
        <v>49194</v>
      </c>
      <c r="BY36" s="3"/>
      <c r="BZ36" s="141"/>
    </row>
    <row r="37" spans="1:84" s="21" customFormat="1" ht="23.4" customHeight="1" x14ac:dyDescent="0.25">
      <c r="A37" s="35"/>
      <c r="B37" s="31" t="s">
        <v>128</v>
      </c>
      <c r="C37" s="8"/>
      <c r="D37" s="32"/>
      <c r="E37" s="49"/>
      <c r="F37" s="8"/>
      <c r="G37" s="32"/>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73"/>
      <c r="AR37" s="73"/>
      <c r="AS37" s="73"/>
      <c r="AT37" s="73"/>
      <c r="AU37" s="8"/>
      <c r="AV37" s="73"/>
      <c r="AW37" s="8"/>
      <c r="AX37" s="73"/>
      <c r="AY37" s="8"/>
      <c r="AZ37" s="73"/>
      <c r="BA37" s="8"/>
      <c r="BB37" s="8"/>
      <c r="BC37" s="8"/>
      <c r="BD37" s="8">
        <f>BD38</f>
        <v>8000</v>
      </c>
      <c r="BE37" s="8">
        <f t="shared" ref="BE37:BV37" si="34">BE38</f>
        <v>8000</v>
      </c>
      <c r="BF37" s="8">
        <f t="shared" si="34"/>
        <v>0</v>
      </c>
      <c r="BG37" s="8">
        <f t="shared" si="34"/>
        <v>0</v>
      </c>
      <c r="BH37" s="8">
        <f t="shared" si="34"/>
        <v>8000</v>
      </c>
      <c r="BI37" s="8">
        <f t="shared" si="34"/>
        <v>0</v>
      </c>
      <c r="BJ37" s="8">
        <f>BJ38</f>
        <v>4273</v>
      </c>
      <c r="BK37" s="8">
        <f t="shared" si="34"/>
        <v>4273</v>
      </c>
      <c r="BL37" s="8">
        <f t="shared" si="34"/>
        <v>8000</v>
      </c>
      <c r="BM37" s="8">
        <f t="shared" si="34"/>
        <v>8000</v>
      </c>
      <c r="BN37" s="107"/>
      <c r="BO37" s="8"/>
      <c r="BP37" s="120">
        <f>BQ37</f>
        <v>30739</v>
      </c>
      <c r="BQ37" s="120">
        <f>BQ38</f>
        <v>30739</v>
      </c>
      <c r="BR37" s="8"/>
      <c r="BS37" s="8"/>
      <c r="BT37" s="8">
        <f t="shared" si="34"/>
        <v>30739</v>
      </c>
      <c r="BU37" s="8">
        <f t="shared" si="34"/>
        <v>0</v>
      </c>
      <c r="BV37" s="8">
        <f t="shared" si="34"/>
        <v>0</v>
      </c>
      <c r="BW37" s="120">
        <f t="shared" si="12"/>
        <v>30739</v>
      </c>
      <c r="BX37" s="120">
        <f t="shared" si="13"/>
        <v>30739</v>
      </c>
      <c r="BY37" s="8"/>
      <c r="BZ37" s="140"/>
    </row>
    <row r="38" spans="1:84" ht="42" customHeight="1" x14ac:dyDescent="0.25">
      <c r="A38" s="1">
        <v>1</v>
      </c>
      <c r="B38" s="2" t="s">
        <v>72</v>
      </c>
      <c r="C38" s="3" t="s">
        <v>74</v>
      </c>
      <c r="D38" s="4"/>
      <c r="E38" s="15" t="s">
        <v>74</v>
      </c>
      <c r="F38" s="3" t="s">
        <v>132</v>
      </c>
      <c r="G38" s="4" t="s">
        <v>81</v>
      </c>
      <c r="H38" s="3">
        <v>44039</v>
      </c>
      <c r="I38" s="3">
        <f>H38</f>
        <v>44039</v>
      </c>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v>3300</v>
      </c>
      <c r="AO38" s="3"/>
      <c r="AP38" s="3">
        <v>30000</v>
      </c>
      <c r="AQ38" s="6"/>
      <c r="AR38" s="6"/>
      <c r="AS38" s="6" t="e">
        <f>#REF!+#REF!</f>
        <v>#REF!</v>
      </c>
      <c r="AT38" s="6">
        <v>3000</v>
      </c>
      <c r="AU38" s="3">
        <f>AT38</f>
        <v>3000</v>
      </c>
      <c r="AV38" s="6"/>
      <c r="AW38" s="3"/>
      <c r="AX38" s="6"/>
      <c r="AY38" s="3"/>
      <c r="AZ38" s="6">
        <f>AU38</f>
        <v>3000</v>
      </c>
      <c r="BA38" s="3">
        <f>AZ38</f>
        <v>3000</v>
      </c>
      <c r="BB38" s="3">
        <f>300+1000</f>
        <v>1300</v>
      </c>
      <c r="BC38" s="3">
        <v>30000</v>
      </c>
      <c r="BD38" s="3">
        <v>8000</v>
      </c>
      <c r="BE38" s="3">
        <f>BD38</f>
        <v>8000</v>
      </c>
      <c r="BF38" s="3"/>
      <c r="BG38" s="3"/>
      <c r="BH38" s="3">
        <v>8000</v>
      </c>
      <c r="BI38" s="3"/>
      <c r="BJ38" s="3">
        <v>4273</v>
      </c>
      <c r="BK38" s="3">
        <f t="shared" ref="BK38" si="35">BJ38</f>
        <v>4273</v>
      </c>
      <c r="BL38" s="3">
        <f>BD38</f>
        <v>8000</v>
      </c>
      <c r="BM38" s="3">
        <f>BL38</f>
        <v>8000</v>
      </c>
      <c r="BN38" s="105">
        <f>BQ38</f>
        <v>30739</v>
      </c>
      <c r="BO38" s="3">
        <f>[3]Sheet1!$BM$48+4000</f>
        <v>13300</v>
      </c>
      <c r="BP38" s="72">
        <f>I38-BO38</f>
        <v>30739</v>
      </c>
      <c r="BQ38" s="72">
        <f>BP38</f>
        <v>30739</v>
      </c>
      <c r="BR38" s="3"/>
      <c r="BS38" s="3"/>
      <c r="BT38" s="3">
        <f>BQ38</f>
        <v>30739</v>
      </c>
      <c r="BU38" s="3"/>
      <c r="BV38" s="3"/>
      <c r="BW38" s="72">
        <f t="shared" si="12"/>
        <v>30739</v>
      </c>
      <c r="BX38" s="72">
        <f t="shared" si="13"/>
        <v>30739</v>
      </c>
      <c r="BY38" s="3"/>
      <c r="BZ38" s="141"/>
      <c r="CA38" s="33">
        <f>I38-BO38</f>
        <v>30739</v>
      </c>
      <c r="CF38" s="33">
        <f>BP38-20000</f>
        <v>10739</v>
      </c>
    </row>
    <row r="39" spans="1:84" s="28" customFormat="1" ht="31.8" customHeight="1" x14ac:dyDescent="0.25">
      <c r="A39" s="34"/>
      <c r="B39" s="26" t="s">
        <v>63</v>
      </c>
      <c r="C39" s="133"/>
      <c r="D39" s="27"/>
      <c r="E39" s="18"/>
      <c r="F39" s="133"/>
      <c r="G39" s="27"/>
      <c r="H39" s="133"/>
      <c r="I39" s="133"/>
      <c r="J39" s="133"/>
      <c r="K39" s="133"/>
      <c r="L39" s="133"/>
      <c r="M39" s="133"/>
      <c r="N39" s="133"/>
      <c r="O39" s="133"/>
      <c r="P39" s="133"/>
      <c r="Q39" s="133"/>
      <c r="R39" s="133"/>
      <c r="S39" s="133"/>
      <c r="T39" s="133"/>
      <c r="U39" s="133"/>
      <c r="V39" s="133"/>
      <c r="W39" s="133"/>
      <c r="X39" s="133"/>
      <c r="Y39" s="133"/>
      <c r="Z39" s="133"/>
      <c r="AA39" s="133"/>
      <c r="AB39" s="133">
        <f ca="1">AB40</f>
        <v>80000</v>
      </c>
      <c r="AC39" s="133">
        <f ca="1">AC40</f>
        <v>80000</v>
      </c>
      <c r="AD39" s="133">
        <f t="shared" ref="AD39:AM39" ca="1" si="36">AD40</f>
        <v>80000</v>
      </c>
      <c r="AE39" s="133">
        <f t="shared" ca="1" si="36"/>
        <v>0</v>
      </c>
      <c r="AF39" s="133" t="e">
        <f>AF40</f>
        <v>#REF!</v>
      </c>
      <c r="AG39" s="133" t="e">
        <f t="shared" si="36"/>
        <v>#REF!</v>
      </c>
      <c r="AH39" s="133"/>
      <c r="AI39" s="133"/>
      <c r="AJ39" s="3" t="e">
        <f t="shared" si="36"/>
        <v>#REF!</v>
      </c>
      <c r="AK39" s="3" t="e">
        <f t="shared" si="36"/>
        <v>#REF!</v>
      </c>
      <c r="AL39" s="3" t="e">
        <f t="shared" si="36"/>
        <v>#REF!</v>
      </c>
      <c r="AM39" s="3" t="e">
        <f t="shared" si="36"/>
        <v>#REF!</v>
      </c>
      <c r="AN39" s="3"/>
      <c r="AO39" s="3"/>
      <c r="AP39" s="133"/>
      <c r="AQ39" s="133"/>
      <c r="AR39" s="133"/>
      <c r="AS39" s="133"/>
      <c r="AT39" s="133">
        <f ca="1">AT40</f>
        <v>56000</v>
      </c>
      <c r="AU39" s="133">
        <f t="shared" ref="AU39:BA39" ca="1" si="37">AU40</f>
        <v>56000</v>
      </c>
      <c r="AV39" s="133">
        <f t="shared" ca="1" si="37"/>
        <v>0</v>
      </c>
      <c r="AW39" s="133">
        <f t="shared" ca="1" si="37"/>
        <v>0</v>
      </c>
      <c r="AX39" s="133">
        <f t="shared" ca="1" si="37"/>
        <v>32761</v>
      </c>
      <c r="AY39" s="133">
        <f t="shared" ca="1" si="37"/>
        <v>32761</v>
      </c>
      <c r="AZ39" s="133">
        <f t="shared" ca="1" si="37"/>
        <v>56000</v>
      </c>
      <c r="BA39" s="133">
        <f t="shared" ca="1" si="37"/>
        <v>56000</v>
      </c>
      <c r="BB39" s="3"/>
      <c r="BC39" s="3"/>
      <c r="BD39" s="133">
        <f t="shared" ref="BD39:BM39" si="38">BD40+BD37</f>
        <v>16000</v>
      </c>
      <c r="BE39" s="133">
        <f t="shared" si="38"/>
        <v>16000</v>
      </c>
      <c r="BF39" s="133">
        <f t="shared" si="38"/>
        <v>0</v>
      </c>
      <c r="BG39" s="133">
        <f t="shared" si="38"/>
        <v>0</v>
      </c>
      <c r="BH39" s="133">
        <f t="shared" si="38"/>
        <v>16000</v>
      </c>
      <c r="BI39" s="133">
        <f t="shared" si="38"/>
        <v>0</v>
      </c>
      <c r="BJ39" s="133">
        <f t="shared" si="38"/>
        <v>4273</v>
      </c>
      <c r="BK39" s="133">
        <f t="shared" si="38"/>
        <v>4273</v>
      </c>
      <c r="BL39" s="133">
        <f t="shared" si="38"/>
        <v>16000</v>
      </c>
      <c r="BM39" s="133">
        <f t="shared" si="38"/>
        <v>16000</v>
      </c>
      <c r="BN39" s="107"/>
      <c r="BO39" s="133"/>
      <c r="BP39" s="117">
        <f>BQ39</f>
        <v>62362</v>
      </c>
      <c r="BQ39" s="117">
        <f>BQ40</f>
        <v>62362</v>
      </c>
      <c r="BR39" s="133"/>
      <c r="BS39" s="133"/>
      <c r="BT39" s="133">
        <f>BT40+BT37</f>
        <v>64033</v>
      </c>
      <c r="BU39" s="133">
        <f>BU40+BU37</f>
        <v>0</v>
      </c>
      <c r="BV39" s="133">
        <f>BV40+BV37</f>
        <v>0</v>
      </c>
      <c r="BW39" s="117">
        <f t="shared" si="12"/>
        <v>62362</v>
      </c>
      <c r="BX39" s="117">
        <f t="shared" si="13"/>
        <v>62362</v>
      </c>
      <c r="BY39" s="133"/>
      <c r="BZ39" s="139"/>
    </row>
    <row r="40" spans="1:84" s="21" customFormat="1" ht="25.5" customHeight="1" x14ac:dyDescent="0.25">
      <c r="A40" s="35"/>
      <c r="B40" s="31" t="s">
        <v>40</v>
      </c>
      <c r="C40" s="8"/>
      <c r="D40" s="32"/>
      <c r="E40" s="49"/>
      <c r="F40" s="8"/>
      <c r="G40" s="32"/>
      <c r="H40" s="8"/>
      <c r="I40" s="8"/>
      <c r="J40" s="8"/>
      <c r="K40" s="8"/>
      <c r="L40" s="8"/>
      <c r="M40" s="8"/>
      <c r="N40" s="8"/>
      <c r="O40" s="8"/>
      <c r="P40" s="8"/>
      <c r="Q40" s="8"/>
      <c r="R40" s="8"/>
      <c r="S40" s="8"/>
      <c r="T40" s="8"/>
      <c r="U40" s="8"/>
      <c r="V40" s="8"/>
      <c r="W40" s="8"/>
      <c r="X40" s="8"/>
      <c r="Y40" s="8"/>
      <c r="Z40" s="8"/>
      <c r="AA40" s="8"/>
      <c r="AB40" s="8">
        <f t="shared" ref="AB40:AM40" ca="1" si="39">SUM(AB30:AB31)</f>
        <v>80000</v>
      </c>
      <c r="AC40" s="8">
        <f t="shared" ca="1" si="39"/>
        <v>80000</v>
      </c>
      <c r="AD40" s="8">
        <f t="shared" ca="1" si="39"/>
        <v>80000</v>
      </c>
      <c r="AE40" s="8">
        <f t="shared" ca="1" si="39"/>
        <v>0</v>
      </c>
      <c r="AF40" s="8" t="e">
        <f t="shared" si="39"/>
        <v>#REF!</v>
      </c>
      <c r="AG40" s="8" t="e">
        <f t="shared" si="39"/>
        <v>#REF!</v>
      </c>
      <c r="AH40" s="8" t="e">
        <f t="shared" si="39"/>
        <v>#REF!</v>
      </c>
      <c r="AI40" s="8" t="e">
        <f t="shared" si="39"/>
        <v>#REF!</v>
      </c>
      <c r="AJ40" s="8" t="e">
        <f t="shared" si="39"/>
        <v>#REF!</v>
      </c>
      <c r="AK40" s="8" t="e">
        <f t="shared" si="39"/>
        <v>#REF!</v>
      </c>
      <c r="AL40" s="8" t="e">
        <f t="shared" si="39"/>
        <v>#REF!</v>
      </c>
      <c r="AM40" s="8" t="e">
        <f t="shared" si="39"/>
        <v>#REF!</v>
      </c>
      <c r="AN40" s="8"/>
      <c r="AO40" s="8"/>
      <c r="AP40" s="8"/>
      <c r="AQ40" s="8"/>
      <c r="AR40" s="8"/>
      <c r="AS40" s="8"/>
      <c r="AT40" s="8">
        <f t="shared" ref="AT40:BA40" ca="1" si="40">SUM(AT32:AT41)</f>
        <v>56000</v>
      </c>
      <c r="AU40" s="8">
        <f t="shared" ca="1" si="40"/>
        <v>56000</v>
      </c>
      <c r="AV40" s="8">
        <f t="shared" ca="1" si="40"/>
        <v>0</v>
      </c>
      <c r="AW40" s="8">
        <f t="shared" ca="1" si="40"/>
        <v>0</v>
      </c>
      <c r="AX40" s="8">
        <f t="shared" ca="1" si="40"/>
        <v>32761</v>
      </c>
      <c r="AY40" s="8">
        <f t="shared" ca="1" si="40"/>
        <v>32761</v>
      </c>
      <c r="AZ40" s="8">
        <f t="shared" ca="1" si="40"/>
        <v>56000</v>
      </c>
      <c r="BA40" s="8">
        <f t="shared" ca="1" si="40"/>
        <v>56000</v>
      </c>
      <c r="BB40" s="8"/>
      <c r="BC40" s="8"/>
      <c r="BD40" s="8">
        <f>BD41</f>
        <v>8000</v>
      </c>
      <c r="BE40" s="8">
        <f t="shared" ref="BE40:BV40" si="41">BE41</f>
        <v>8000</v>
      </c>
      <c r="BF40" s="8">
        <f t="shared" si="41"/>
        <v>0</v>
      </c>
      <c r="BG40" s="8">
        <f t="shared" si="41"/>
        <v>0</v>
      </c>
      <c r="BH40" s="8">
        <f t="shared" si="41"/>
        <v>8000</v>
      </c>
      <c r="BI40" s="8">
        <f t="shared" si="41"/>
        <v>0</v>
      </c>
      <c r="BJ40" s="8">
        <f>BJ41</f>
        <v>0</v>
      </c>
      <c r="BK40" s="8">
        <f t="shared" si="41"/>
        <v>0</v>
      </c>
      <c r="BL40" s="8">
        <f t="shared" si="41"/>
        <v>8000</v>
      </c>
      <c r="BM40" s="8">
        <f t="shared" si="41"/>
        <v>8000</v>
      </c>
      <c r="BN40" s="107"/>
      <c r="BO40" s="8"/>
      <c r="BP40" s="120">
        <f>BQ40</f>
        <v>62362</v>
      </c>
      <c r="BQ40" s="120">
        <f>BQ41+BQ42</f>
        <v>62362</v>
      </c>
      <c r="BR40" s="8"/>
      <c r="BS40" s="8"/>
      <c r="BT40" s="8">
        <f t="shared" si="41"/>
        <v>33294</v>
      </c>
      <c r="BU40" s="8">
        <f t="shared" si="41"/>
        <v>0</v>
      </c>
      <c r="BV40" s="8">
        <f t="shared" si="41"/>
        <v>0</v>
      </c>
      <c r="BW40" s="72">
        <f t="shared" si="12"/>
        <v>62362</v>
      </c>
      <c r="BX40" s="72">
        <f t="shared" si="13"/>
        <v>62362</v>
      </c>
      <c r="BY40" s="8"/>
      <c r="BZ40" s="140"/>
    </row>
    <row r="41" spans="1:84" ht="41.4" customHeight="1" x14ac:dyDescent="0.25">
      <c r="A41" s="1">
        <v>1</v>
      </c>
      <c r="B41" s="2" t="s">
        <v>75</v>
      </c>
      <c r="C41" s="3" t="s">
        <v>51</v>
      </c>
      <c r="D41" s="4"/>
      <c r="E41" s="15" t="s">
        <v>51</v>
      </c>
      <c r="F41" s="3" t="s">
        <v>73</v>
      </c>
      <c r="G41" s="4" t="s">
        <v>82</v>
      </c>
      <c r="H41" s="3">
        <v>67710</v>
      </c>
      <c r="I41" s="3">
        <f>H41</f>
        <v>67710</v>
      </c>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v>3000</v>
      </c>
      <c r="AO41" s="3"/>
      <c r="AP41" s="3">
        <v>30750</v>
      </c>
      <c r="AQ41" s="6"/>
      <c r="AR41" s="6"/>
      <c r="AS41" s="6">
        <v>300</v>
      </c>
      <c r="AT41" s="6">
        <v>3000</v>
      </c>
      <c r="AU41" s="3">
        <f t="shared" ref="AU41:AU70" si="42">AT41</f>
        <v>3000</v>
      </c>
      <c r="AV41" s="6"/>
      <c r="AW41" s="3"/>
      <c r="AX41" s="6"/>
      <c r="AY41" s="3"/>
      <c r="AZ41" s="6">
        <f t="shared" ref="AZ41:AZ70" si="43">AU41</f>
        <v>3000</v>
      </c>
      <c r="BA41" s="3">
        <f t="shared" ref="BA41:BA70" si="44">AZ41</f>
        <v>3000</v>
      </c>
      <c r="BB41" s="3">
        <f>300+1500</f>
        <v>1800</v>
      </c>
      <c r="BC41" s="3">
        <v>30750</v>
      </c>
      <c r="BD41" s="3">
        <v>8000</v>
      </c>
      <c r="BE41" s="3">
        <f t="shared" si="8"/>
        <v>8000</v>
      </c>
      <c r="BF41" s="3"/>
      <c r="BG41" s="3"/>
      <c r="BH41" s="3">
        <v>8000</v>
      </c>
      <c r="BI41" s="3"/>
      <c r="BJ41" s="3"/>
      <c r="BK41" s="3">
        <f t="shared" ref="BK41" si="45">BJ41</f>
        <v>0</v>
      </c>
      <c r="BL41" s="3">
        <f t="shared" si="33"/>
        <v>8000</v>
      </c>
      <c r="BM41" s="3">
        <f t="shared" si="10"/>
        <v>8000</v>
      </c>
      <c r="BN41" s="105">
        <v>57880</v>
      </c>
      <c r="BO41" s="3">
        <f>1617+300</f>
        <v>1917</v>
      </c>
      <c r="BP41" s="72">
        <f>40000-7134+1703-9068+10000-117-2100+300-600+300+10</f>
        <v>33294</v>
      </c>
      <c r="BQ41" s="72">
        <f>BP41</f>
        <v>33294</v>
      </c>
      <c r="BR41" s="3"/>
      <c r="BS41" s="3"/>
      <c r="BT41" s="3">
        <f t="shared" si="14"/>
        <v>33294</v>
      </c>
      <c r="BU41" s="3"/>
      <c r="BV41" s="3"/>
      <c r="BW41" s="72">
        <f t="shared" si="12"/>
        <v>33294</v>
      </c>
      <c r="BX41" s="72">
        <f t="shared" si="13"/>
        <v>33294</v>
      </c>
      <c r="BY41" s="3"/>
      <c r="BZ41" s="141"/>
    </row>
    <row r="42" spans="1:84" ht="48.6" customHeight="1" x14ac:dyDescent="0.25">
      <c r="A42" s="1">
        <v>2</v>
      </c>
      <c r="B42" s="2" t="s">
        <v>135</v>
      </c>
      <c r="C42" s="3"/>
      <c r="D42" s="4"/>
      <c r="E42" s="15" t="s">
        <v>83</v>
      </c>
      <c r="F42" s="3" t="s">
        <v>73</v>
      </c>
      <c r="G42" s="4" t="s">
        <v>136</v>
      </c>
      <c r="H42" s="3">
        <v>259068</v>
      </c>
      <c r="I42" s="3">
        <f>29068</f>
        <v>29068</v>
      </c>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6"/>
      <c r="AR42" s="6"/>
      <c r="AS42" s="6"/>
      <c r="AT42" s="6"/>
      <c r="AU42" s="3"/>
      <c r="AV42" s="6"/>
      <c r="AW42" s="3"/>
      <c r="AX42" s="6"/>
      <c r="AY42" s="3"/>
      <c r="AZ42" s="6"/>
      <c r="BA42" s="3"/>
      <c r="BB42" s="3"/>
      <c r="BC42" s="3"/>
      <c r="BD42" s="3"/>
      <c r="BE42" s="3"/>
      <c r="BF42" s="3"/>
      <c r="BG42" s="3"/>
      <c r="BH42" s="3"/>
      <c r="BI42" s="3"/>
      <c r="BJ42" s="3"/>
      <c r="BK42" s="3"/>
      <c r="BL42" s="3"/>
      <c r="BM42" s="3"/>
      <c r="BN42" s="105">
        <v>29068</v>
      </c>
      <c r="BO42" s="3"/>
      <c r="BP42" s="72">
        <f>BQ42</f>
        <v>29068</v>
      </c>
      <c r="BQ42" s="72">
        <v>29068</v>
      </c>
      <c r="BR42" s="3"/>
      <c r="BS42" s="3"/>
      <c r="BT42" s="3"/>
      <c r="BU42" s="3"/>
      <c r="BV42" s="3"/>
      <c r="BW42" s="72">
        <f t="shared" si="12"/>
        <v>29068</v>
      </c>
      <c r="BX42" s="72">
        <f t="shared" si="13"/>
        <v>29068</v>
      </c>
      <c r="BY42" s="3"/>
      <c r="BZ42" s="141"/>
    </row>
    <row r="43" spans="1:84" s="28" customFormat="1" ht="31.5" customHeight="1" x14ac:dyDescent="0.25">
      <c r="A43" s="34"/>
      <c r="B43" s="26" t="s">
        <v>64</v>
      </c>
      <c r="C43" s="133"/>
      <c r="D43" s="27"/>
      <c r="E43" s="18"/>
      <c r="F43" s="27"/>
      <c r="G43" s="133"/>
      <c r="H43" s="18"/>
      <c r="I43" s="133"/>
      <c r="J43" s="27"/>
      <c r="K43" s="133"/>
      <c r="L43" s="133"/>
      <c r="M43" s="133"/>
      <c r="N43" s="133"/>
      <c r="O43" s="133"/>
      <c r="P43" s="133"/>
      <c r="Q43" s="133"/>
      <c r="R43" s="133"/>
      <c r="S43" s="133"/>
      <c r="T43" s="133"/>
      <c r="U43" s="133"/>
      <c r="V43" s="133"/>
      <c r="W43" s="133"/>
      <c r="X43" s="133"/>
      <c r="Y43" s="133"/>
      <c r="Z43" s="133"/>
      <c r="AA43" s="133"/>
      <c r="AB43" s="133"/>
      <c r="AC43" s="133"/>
      <c r="AD43" s="133"/>
      <c r="AE43" s="133">
        <f ca="1">AE44</f>
        <v>1500</v>
      </c>
      <c r="AF43" s="133" t="e">
        <f>AF44</f>
        <v>#REF!</v>
      </c>
      <c r="AG43" s="133" t="e">
        <f t="shared" ref="AG43:AP43" si="46">AG44</f>
        <v>#REF!</v>
      </c>
      <c r="AH43" s="133">
        <f t="shared" si="46"/>
        <v>0</v>
      </c>
      <c r="AI43" s="133">
        <f t="shared" si="46"/>
        <v>0</v>
      </c>
      <c r="AJ43" s="133" t="e">
        <f t="shared" si="46"/>
        <v>#REF!</v>
      </c>
      <c r="AK43" s="133"/>
      <c r="AL43" s="133"/>
      <c r="AM43" s="133" t="e">
        <f t="shared" si="46"/>
        <v>#REF!</v>
      </c>
      <c r="AN43" s="133">
        <f t="shared" si="46"/>
        <v>64290</v>
      </c>
      <c r="AO43" s="133">
        <f t="shared" si="46"/>
        <v>0</v>
      </c>
      <c r="AP43" s="133">
        <f t="shared" si="46"/>
        <v>230650</v>
      </c>
      <c r="AQ43" s="133"/>
      <c r="AR43" s="133"/>
      <c r="AS43" s="133"/>
      <c r="AT43" s="133"/>
      <c r="AU43" s="133"/>
      <c r="AV43" s="133"/>
      <c r="AW43" s="133"/>
      <c r="AX43" s="133"/>
      <c r="AY43" s="133"/>
      <c r="AZ43" s="133"/>
      <c r="BA43" s="133"/>
      <c r="BB43" s="133"/>
      <c r="BC43" s="133"/>
      <c r="BD43" s="133">
        <f>BD44</f>
        <v>0</v>
      </c>
      <c r="BE43" s="133">
        <f t="shared" ref="BE43:BV43" si="47">BE44</f>
        <v>0</v>
      </c>
      <c r="BF43" s="133">
        <f t="shared" si="47"/>
        <v>0</v>
      </c>
      <c r="BG43" s="133">
        <f t="shared" si="47"/>
        <v>0</v>
      </c>
      <c r="BH43" s="133">
        <f t="shared" si="47"/>
        <v>0</v>
      </c>
      <c r="BI43" s="133">
        <f t="shared" si="47"/>
        <v>300</v>
      </c>
      <c r="BJ43" s="133">
        <f t="shared" si="47"/>
        <v>0</v>
      </c>
      <c r="BK43" s="133">
        <f t="shared" si="47"/>
        <v>0</v>
      </c>
      <c r="BL43" s="133">
        <f t="shared" si="47"/>
        <v>0</v>
      </c>
      <c r="BM43" s="133">
        <f t="shared" si="47"/>
        <v>0</v>
      </c>
      <c r="BN43" s="107"/>
      <c r="BO43" s="133"/>
      <c r="BP43" s="117">
        <f t="shared" si="7"/>
        <v>40000</v>
      </c>
      <c r="BQ43" s="117">
        <f>BQ44</f>
        <v>40000</v>
      </c>
      <c r="BR43" s="133"/>
      <c r="BS43" s="133"/>
      <c r="BT43" s="133">
        <f t="shared" si="47"/>
        <v>40000</v>
      </c>
      <c r="BU43" s="133">
        <f t="shared" si="47"/>
        <v>0</v>
      </c>
      <c r="BV43" s="133">
        <f t="shared" si="47"/>
        <v>0</v>
      </c>
      <c r="BW43" s="117">
        <f t="shared" si="12"/>
        <v>40000</v>
      </c>
      <c r="BX43" s="117">
        <f t="shared" si="13"/>
        <v>40000</v>
      </c>
      <c r="BY43" s="133"/>
      <c r="BZ43" s="139"/>
    </row>
    <row r="44" spans="1:84" s="21" customFormat="1" ht="27.75" customHeight="1" x14ac:dyDescent="0.25">
      <c r="A44" s="35"/>
      <c r="B44" s="31" t="s">
        <v>40</v>
      </c>
      <c r="C44" s="8"/>
      <c r="D44" s="32"/>
      <c r="E44" s="49"/>
      <c r="F44" s="32"/>
      <c r="G44" s="8"/>
      <c r="H44" s="49"/>
      <c r="I44" s="8"/>
      <c r="J44" s="32"/>
      <c r="K44" s="8"/>
      <c r="L44" s="8"/>
      <c r="M44" s="8"/>
      <c r="N44" s="8"/>
      <c r="O44" s="8"/>
      <c r="P44" s="8"/>
      <c r="Q44" s="8"/>
      <c r="R44" s="8"/>
      <c r="S44" s="8"/>
      <c r="T44" s="8"/>
      <c r="U44" s="8"/>
      <c r="V44" s="8"/>
      <c r="W44" s="8"/>
      <c r="X44" s="8"/>
      <c r="Y44" s="8"/>
      <c r="Z44" s="8"/>
      <c r="AA44" s="8"/>
      <c r="AB44" s="8"/>
      <c r="AC44" s="8"/>
      <c r="AD44" s="8"/>
      <c r="AE44" s="8">
        <f t="shared" ref="AE44:AJ44" ca="1" si="48">SUM(AE33:AE39)</f>
        <v>1500</v>
      </c>
      <c r="AF44" s="8" t="e">
        <f t="shared" si="48"/>
        <v>#REF!</v>
      </c>
      <c r="AG44" s="8" t="e">
        <f t="shared" si="48"/>
        <v>#REF!</v>
      </c>
      <c r="AH44" s="8">
        <f t="shared" si="48"/>
        <v>0</v>
      </c>
      <c r="AI44" s="8">
        <f t="shared" si="48"/>
        <v>0</v>
      </c>
      <c r="AJ44" s="8" t="e">
        <f t="shared" si="48"/>
        <v>#REF!</v>
      </c>
      <c r="AK44" s="8"/>
      <c r="AL44" s="8"/>
      <c r="AM44" s="8" t="e">
        <f>SUM(AM33:AM39)</f>
        <v>#REF!</v>
      </c>
      <c r="AN44" s="8">
        <f>SUM(AN33:AN39)</f>
        <v>64290</v>
      </c>
      <c r="AO44" s="8">
        <f>SUM(AO33:AO39)</f>
        <v>0</v>
      </c>
      <c r="AP44" s="8">
        <f>SUM(AP33:AP39)</f>
        <v>230650</v>
      </c>
      <c r="AQ44" s="8"/>
      <c r="AR44" s="8"/>
      <c r="AS44" s="8"/>
      <c r="AT44" s="8"/>
      <c r="AU44" s="8"/>
      <c r="AV44" s="8"/>
      <c r="AW44" s="8"/>
      <c r="AX44" s="8"/>
      <c r="AY44" s="8"/>
      <c r="AZ44" s="8"/>
      <c r="BA44" s="8"/>
      <c r="BB44" s="8"/>
      <c r="BC44" s="8"/>
      <c r="BD44" s="8">
        <f t="shared" ref="BD44:BM44" si="49">SUM(BD45:BD46)</f>
        <v>0</v>
      </c>
      <c r="BE44" s="8">
        <f t="shared" si="49"/>
        <v>0</v>
      </c>
      <c r="BF44" s="8">
        <f t="shared" si="49"/>
        <v>0</v>
      </c>
      <c r="BG44" s="8">
        <f t="shared" si="49"/>
        <v>0</v>
      </c>
      <c r="BH44" s="8">
        <f t="shared" si="49"/>
        <v>0</v>
      </c>
      <c r="BI44" s="8">
        <f t="shared" si="49"/>
        <v>300</v>
      </c>
      <c r="BJ44" s="8">
        <f t="shared" si="49"/>
        <v>0</v>
      </c>
      <c r="BK44" s="8">
        <f t="shared" si="49"/>
        <v>0</v>
      </c>
      <c r="BL44" s="8">
        <f t="shared" si="49"/>
        <v>0</v>
      </c>
      <c r="BM44" s="8">
        <f t="shared" si="49"/>
        <v>0</v>
      </c>
      <c r="BN44" s="107"/>
      <c r="BO44" s="8"/>
      <c r="BP44" s="120">
        <f t="shared" si="7"/>
        <v>40000</v>
      </c>
      <c r="BQ44" s="120">
        <f>SUM(BQ45:BQ46)</f>
        <v>40000</v>
      </c>
      <c r="BR44" s="8"/>
      <c r="BS44" s="8"/>
      <c r="BT44" s="8">
        <f>SUM(BT45:BT46)</f>
        <v>40000</v>
      </c>
      <c r="BU44" s="8">
        <f>SUM(BU45:BU46)</f>
        <v>0</v>
      </c>
      <c r="BV44" s="8">
        <f>SUM(BV45:BV46)</f>
        <v>0</v>
      </c>
      <c r="BW44" s="120">
        <f t="shared" si="12"/>
        <v>40000</v>
      </c>
      <c r="BX44" s="120">
        <f t="shared" si="13"/>
        <v>40000</v>
      </c>
      <c r="BY44" s="8"/>
      <c r="BZ44" s="140"/>
    </row>
    <row r="45" spans="1:84" ht="46.8" customHeight="1" x14ac:dyDescent="0.25">
      <c r="A45" s="1">
        <v>1</v>
      </c>
      <c r="B45" s="2" t="s">
        <v>121</v>
      </c>
      <c r="C45" s="3"/>
      <c r="D45" s="4"/>
      <c r="E45" s="15" t="s">
        <v>122</v>
      </c>
      <c r="F45" s="3" t="s">
        <v>127</v>
      </c>
      <c r="G45" s="4" t="s">
        <v>151</v>
      </c>
      <c r="H45" s="15">
        <v>89000</v>
      </c>
      <c r="I45" s="3">
        <f>H45</f>
        <v>89000</v>
      </c>
      <c r="J45" s="4"/>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f>10000+150</f>
        <v>10150</v>
      </c>
      <c r="AR45" s="3"/>
      <c r="AS45" s="3"/>
      <c r="AT45" s="3"/>
      <c r="AU45" s="3"/>
      <c r="AV45" s="3"/>
      <c r="AW45" s="3"/>
      <c r="AX45" s="3"/>
      <c r="AY45" s="3"/>
      <c r="AZ45" s="3"/>
      <c r="BA45" s="3"/>
      <c r="BB45" s="3"/>
      <c r="BC45" s="3"/>
      <c r="BD45" s="3"/>
      <c r="BE45" s="3">
        <f t="shared" si="8"/>
        <v>0</v>
      </c>
      <c r="BF45" s="3"/>
      <c r="BG45" s="3"/>
      <c r="BH45" s="3"/>
      <c r="BI45" s="3">
        <v>150</v>
      </c>
      <c r="BJ45" s="3">
        <f t="shared" ref="BJ45:BJ46" si="50">BB45</f>
        <v>0</v>
      </c>
      <c r="BK45" s="3">
        <f t="shared" ref="BK45:BK46" si="51">BJ45</f>
        <v>0</v>
      </c>
      <c r="BL45" s="3">
        <f t="shared" si="33"/>
        <v>0</v>
      </c>
      <c r="BM45" s="3">
        <f t="shared" si="10"/>
        <v>0</v>
      </c>
      <c r="BN45" s="108">
        <v>71850</v>
      </c>
      <c r="BO45" s="72"/>
      <c r="BP45" s="72">
        <v>20000</v>
      </c>
      <c r="BQ45" s="72">
        <f>BP45</f>
        <v>20000</v>
      </c>
      <c r="BR45" s="72"/>
      <c r="BS45" s="72"/>
      <c r="BT45" s="3">
        <f t="shared" si="14"/>
        <v>20000</v>
      </c>
      <c r="BU45" s="72"/>
      <c r="BV45" s="72"/>
      <c r="BW45" s="72">
        <f t="shared" si="12"/>
        <v>20000</v>
      </c>
      <c r="BX45" s="72">
        <f t="shared" si="13"/>
        <v>20000</v>
      </c>
      <c r="BY45" s="72"/>
      <c r="BZ45" s="142"/>
    </row>
    <row r="46" spans="1:84" ht="52.2" customHeight="1" x14ac:dyDescent="0.25">
      <c r="A46" s="1">
        <v>2</v>
      </c>
      <c r="B46" s="2" t="s">
        <v>123</v>
      </c>
      <c r="C46" s="3"/>
      <c r="D46" s="4"/>
      <c r="E46" s="15" t="s">
        <v>124</v>
      </c>
      <c r="F46" s="3" t="s">
        <v>127</v>
      </c>
      <c r="G46" s="4" t="s">
        <v>152</v>
      </c>
      <c r="H46" s="15">
        <v>90000</v>
      </c>
      <c r="I46" s="3">
        <f>H46</f>
        <v>90000</v>
      </c>
      <c r="J46" s="4"/>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f>10000+150</f>
        <v>10150</v>
      </c>
      <c r="AR46" s="3"/>
      <c r="AS46" s="3"/>
      <c r="AT46" s="3"/>
      <c r="AU46" s="3"/>
      <c r="AV46" s="3"/>
      <c r="AW46" s="3"/>
      <c r="AX46" s="3"/>
      <c r="AY46" s="3"/>
      <c r="AZ46" s="3"/>
      <c r="BA46" s="3"/>
      <c r="BB46" s="3"/>
      <c r="BC46" s="3"/>
      <c r="BD46" s="3"/>
      <c r="BE46" s="3">
        <f t="shared" si="8"/>
        <v>0</v>
      </c>
      <c r="BF46" s="3"/>
      <c r="BG46" s="3"/>
      <c r="BH46" s="3"/>
      <c r="BI46" s="3">
        <v>150</v>
      </c>
      <c r="BJ46" s="3">
        <f t="shared" si="50"/>
        <v>0</v>
      </c>
      <c r="BK46" s="3">
        <f t="shared" si="51"/>
        <v>0</v>
      </c>
      <c r="BL46" s="3">
        <f t="shared" si="33"/>
        <v>0</v>
      </c>
      <c r="BM46" s="3">
        <f t="shared" si="10"/>
        <v>0</v>
      </c>
      <c r="BN46" s="108">
        <v>71850</v>
      </c>
      <c r="BO46" s="72"/>
      <c r="BP46" s="72">
        <v>20000</v>
      </c>
      <c r="BQ46" s="72">
        <f>BP46</f>
        <v>20000</v>
      </c>
      <c r="BR46" s="72"/>
      <c r="BS46" s="72"/>
      <c r="BT46" s="3">
        <f t="shared" si="14"/>
        <v>20000</v>
      </c>
      <c r="BU46" s="72"/>
      <c r="BV46" s="72"/>
      <c r="BW46" s="72">
        <f t="shared" si="12"/>
        <v>20000</v>
      </c>
      <c r="BX46" s="72">
        <f t="shared" si="13"/>
        <v>20000</v>
      </c>
      <c r="BY46" s="72"/>
      <c r="BZ46" s="142"/>
    </row>
    <row r="47" spans="1:84" s="59" customFormat="1" ht="40.5" customHeight="1" x14ac:dyDescent="0.25">
      <c r="A47" s="62" t="s">
        <v>125</v>
      </c>
      <c r="B47" s="61" t="s">
        <v>153</v>
      </c>
      <c r="C47" s="56"/>
      <c r="D47" s="58"/>
      <c r="E47" s="58"/>
      <c r="F47" s="56"/>
      <c r="G47" s="56"/>
      <c r="H47" s="56"/>
      <c r="I47" s="56"/>
      <c r="J47" s="56"/>
      <c r="K47" s="56"/>
      <c r="L47" s="56"/>
      <c r="M47" s="56"/>
      <c r="N47" s="56"/>
      <c r="O47" s="56"/>
      <c r="P47" s="56"/>
      <c r="Q47" s="56"/>
      <c r="R47" s="56"/>
      <c r="S47" s="56"/>
      <c r="T47" s="56"/>
      <c r="U47" s="56"/>
      <c r="V47" s="56"/>
      <c r="W47" s="56"/>
      <c r="X47" s="56" t="e">
        <f>#REF!</f>
        <v>#REF!</v>
      </c>
      <c r="Y47" s="56" t="e">
        <f>#REF!</f>
        <v>#REF!</v>
      </c>
      <c r="Z47" s="56"/>
      <c r="AA47" s="56"/>
      <c r="AB47" s="56" t="e">
        <f>#REF!+AB52+#REF!+#REF!</f>
        <v>#REF!</v>
      </c>
      <c r="AC47" s="56" t="e">
        <f>#REF!+AC52+#REF!+#REF!</f>
        <v>#REF!</v>
      </c>
      <c r="AD47" s="56" t="e">
        <f>#REF!+AD52+#REF!+#REF!</f>
        <v>#REF!</v>
      </c>
      <c r="AE47" s="56" t="e">
        <f>#REF!+AE52+#REF!+#REF!</f>
        <v>#REF!</v>
      </c>
      <c r="AF47" s="56" t="e">
        <f>#REF!+AF52+#REF!</f>
        <v>#REF!</v>
      </c>
      <c r="AG47" s="56" t="e">
        <f>#REF!+AG52+#REF!</f>
        <v>#REF!</v>
      </c>
      <c r="AH47" s="56" t="e">
        <f>#REF!+AH52+#REF!</f>
        <v>#REF!</v>
      </c>
      <c r="AI47" s="56" t="e">
        <f>#REF!+AI52+#REF!</f>
        <v>#REF!</v>
      </c>
      <c r="AJ47" s="56" t="e">
        <f>#REF!+AJ52+#REF!</f>
        <v>#REF!</v>
      </c>
      <c r="AK47" s="56" t="e">
        <f>#REF!+AK52+#REF!</f>
        <v>#REF!</v>
      </c>
      <c r="AL47" s="56" t="e">
        <f>#REF!+AL52+#REF!</f>
        <v>#REF!</v>
      </c>
      <c r="AM47" s="56" t="e">
        <f>#REF!+AM52+#REF!</f>
        <v>#REF!</v>
      </c>
      <c r="AN47" s="56"/>
      <c r="AO47" s="56"/>
      <c r="AP47" s="56"/>
      <c r="AQ47" s="56"/>
      <c r="AR47" s="56"/>
      <c r="AS47" s="56"/>
      <c r="AT47" s="56"/>
      <c r="AU47" s="56"/>
      <c r="AV47" s="56"/>
      <c r="AW47" s="56"/>
      <c r="AX47" s="56"/>
      <c r="AY47" s="56"/>
      <c r="AZ47" s="56"/>
      <c r="BA47" s="56"/>
      <c r="BB47" s="56"/>
      <c r="BC47" s="56"/>
      <c r="BD47" s="56" t="e">
        <f>BD52</f>
        <v>#REF!</v>
      </c>
      <c r="BE47" s="56" t="e">
        <f t="shared" ref="BE47:BM47" si="52">BE52</f>
        <v>#REF!</v>
      </c>
      <c r="BF47" s="56" t="e">
        <f t="shared" si="52"/>
        <v>#REF!</v>
      </c>
      <c r="BG47" s="56" t="e">
        <f t="shared" si="52"/>
        <v>#REF!</v>
      </c>
      <c r="BH47" s="56" t="e">
        <f t="shared" si="52"/>
        <v>#REF!</v>
      </c>
      <c r="BI47" s="56" t="e">
        <f t="shared" si="52"/>
        <v>#REF!</v>
      </c>
      <c r="BJ47" s="56" t="e">
        <f t="shared" si="52"/>
        <v>#REF!</v>
      </c>
      <c r="BK47" s="56" t="e">
        <f t="shared" si="52"/>
        <v>#REF!</v>
      </c>
      <c r="BL47" s="56" t="e">
        <f t="shared" si="52"/>
        <v>#REF!</v>
      </c>
      <c r="BM47" s="56" t="e">
        <f t="shared" si="52"/>
        <v>#REF!</v>
      </c>
      <c r="BN47" s="109"/>
      <c r="BO47" s="56"/>
      <c r="BP47" s="119">
        <f>BQ47</f>
        <v>70900</v>
      </c>
      <c r="BQ47" s="119">
        <f>BQ52+BQ48</f>
        <v>70900</v>
      </c>
      <c r="BR47" s="56"/>
      <c r="BS47" s="56"/>
      <c r="BT47" s="56" t="e">
        <f>#REF!+#REF!+BT52+#REF!</f>
        <v>#REF!</v>
      </c>
      <c r="BU47" s="56" t="e">
        <f>#REF!+#REF!+BU52+#REF!</f>
        <v>#REF!</v>
      </c>
      <c r="BV47" s="56" t="e">
        <f>#REF!+#REF!+BV52+#REF!</f>
        <v>#REF!</v>
      </c>
      <c r="BW47" s="119">
        <f t="shared" si="12"/>
        <v>70900</v>
      </c>
      <c r="BX47" s="119">
        <f t="shared" si="13"/>
        <v>70900</v>
      </c>
      <c r="BY47" s="56"/>
      <c r="BZ47" s="138"/>
    </row>
    <row r="48" spans="1:84" s="59" customFormat="1" ht="33.6" customHeight="1" x14ac:dyDescent="0.25">
      <c r="A48" s="62"/>
      <c r="B48" s="26" t="s">
        <v>116</v>
      </c>
      <c r="C48" s="56"/>
      <c r="D48" s="58"/>
      <c r="E48" s="58"/>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109"/>
      <c r="BO48" s="56"/>
      <c r="BP48" s="119">
        <f>BQ48</f>
        <v>900</v>
      </c>
      <c r="BQ48" s="119">
        <f>SUM(BQ49:BQ51)</f>
        <v>900</v>
      </c>
      <c r="BR48" s="56"/>
      <c r="BS48" s="56"/>
      <c r="BT48" s="56"/>
      <c r="BU48" s="56"/>
      <c r="BV48" s="56"/>
      <c r="BW48" s="119">
        <f t="shared" si="12"/>
        <v>900</v>
      </c>
      <c r="BX48" s="119">
        <f t="shared" si="13"/>
        <v>900</v>
      </c>
      <c r="BY48" s="56"/>
      <c r="BZ48" s="138"/>
    </row>
    <row r="49" spans="1:78" s="59" customFormat="1" ht="45.6" customHeight="1" x14ac:dyDescent="0.25">
      <c r="A49" s="1">
        <v>1</v>
      </c>
      <c r="B49" s="2" t="s">
        <v>144</v>
      </c>
      <c r="C49" s="56"/>
      <c r="D49" s="58"/>
      <c r="E49" s="15" t="s">
        <v>45</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105">
        <f>BQ49</f>
        <v>300</v>
      </c>
      <c r="BO49" s="56"/>
      <c r="BP49" s="72">
        <f>BQ49</f>
        <v>300</v>
      </c>
      <c r="BQ49" s="72">
        <v>300</v>
      </c>
      <c r="BR49" s="56"/>
      <c r="BS49" s="56"/>
      <c r="BT49" s="56"/>
      <c r="BU49" s="56"/>
      <c r="BV49" s="56"/>
      <c r="BW49" s="72">
        <f t="shared" si="12"/>
        <v>300</v>
      </c>
      <c r="BX49" s="72">
        <f t="shared" si="13"/>
        <v>300</v>
      </c>
      <c r="BY49" s="56"/>
      <c r="BZ49" s="138"/>
    </row>
    <row r="50" spans="1:78" s="59" customFormat="1" ht="40.5" customHeight="1" x14ac:dyDescent="0.25">
      <c r="A50" s="1">
        <v>2</v>
      </c>
      <c r="B50" s="2" t="s">
        <v>141</v>
      </c>
      <c r="C50" s="56"/>
      <c r="D50" s="58"/>
      <c r="E50" s="15" t="s">
        <v>41</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105">
        <f>BQ50</f>
        <v>300</v>
      </c>
      <c r="BO50" s="56"/>
      <c r="BP50" s="72">
        <f t="shared" ref="BP50:BP51" si="53">BQ50</f>
        <v>300</v>
      </c>
      <c r="BQ50" s="72">
        <v>300</v>
      </c>
      <c r="BR50" s="56"/>
      <c r="BS50" s="56"/>
      <c r="BT50" s="56"/>
      <c r="BU50" s="56"/>
      <c r="BV50" s="56"/>
      <c r="BW50" s="72">
        <f t="shared" si="12"/>
        <v>300</v>
      </c>
      <c r="BX50" s="72">
        <f t="shared" si="13"/>
        <v>300</v>
      </c>
      <c r="BY50" s="56"/>
      <c r="BZ50" s="138"/>
    </row>
    <row r="51" spans="1:78" s="59" customFormat="1" ht="40.5" customHeight="1" x14ac:dyDescent="0.25">
      <c r="A51" s="1">
        <v>3</v>
      </c>
      <c r="B51" s="2" t="s">
        <v>142</v>
      </c>
      <c r="C51" s="56"/>
      <c r="D51" s="58"/>
      <c r="E51" s="15" t="s">
        <v>143</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105">
        <f>BQ51</f>
        <v>300</v>
      </c>
      <c r="BO51" s="56"/>
      <c r="BP51" s="72">
        <f t="shared" si="53"/>
        <v>300</v>
      </c>
      <c r="BQ51" s="72">
        <v>300</v>
      </c>
      <c r="BR51" s="56"/>
      <c r="BS51" s="56"/>
      <c r="BT51" s="56"/>
      <c r="BU51" s="56"/>
      <c r="BV51" s="56"/>
      <c r="BW51" s="72">
        <f t="shared" si="12"/>
        <v>300</v>
      </c>
      <c r="BX51" s="72">
        <f t="shared" si="13"/>
        <v>300</v>
      </c>
      <c r="BY51" s="56"/>
      <c r="BZ51" s="138"/>
    </row>
    <row r="52" spans="1:78" s="28" customFormat="1" ht="30" customHeight="1" x14ac:dyDescent="0.25">
      <c r="A52" s="34"/>
      <c r="B52" s="26" t="s">
        <v>63</v>
      </c>
      <c r="C52" s="133"/>
      <c r="D52" s="27"/>
      <c r="E52" s="18"/>
      <c r="F52" s="133"/>
      <c r="G52" s="27"/>
      <c r="H52" s="133"/>
      <c r="I52" s="133"/>
      <c r="J52" s="133"/>
      <c r="K52" s="133"/>
      <c r="L52" s="133"/>
      <c r="M52" s="133"/>
      <c r="N52" s="133"/>
      <c r="O52" s="133"/>
      <c r="P52" s="133"/>
      <c r="Q52" s="133"/>
      <c r="R52" s="133"/>
      <c r="S52" s="133"/>
      <c r="T52" s="133"/>
      <c r="U52" s="133"/>
      <c r="V52" s="133"/>
      <c r="W52" s="133"/>
      <c r="X52" s="133"/>
      <c r="Y52" s="133"/>
      <c r="Z52" s="133"/>
      <c r="AA52" s="133"/>
      <c r="AB52" s="133" t="e">
        <f>#REF!</f>
        <v>#REF!</v>
      </c>
      <c r="AC52" s="133" t="e">
        <f>#REF!</f>
        <v>#REF!</v>
      </c>
      <c r="AD52" s="133" t="e">
        <f>#REF!</f>
        <v>#REF!</v>
      </c>
      <c r="AE52" s="133" t="e">
        <f>#REF!</f>
        <v>#REF!</v>
      </c>
      <c r="AF52" s="133" t="e">
        <f>#REF!</f>
        <v>#REF!</v>
      </c>
      <c r="AG52" s="133" t="e">
        <f>#REF!</f>
        <v>#REF!</v>
      </c>
      <c r="AH52" s="133" t="e">
        <f>#REF!</f>
        <v>#REF!</v>
      </c>
      <c r="AI52" s="133" t="e">
        <f>#REF!</f>
        <v>#REF!</v>
      </c>
      <c r="AJ52" s="133" t="e">
        <f>#REF!</f>
        <v>#REF!</v>
      </c>
      <c r="AK52" s="133" t="e">
        <f>#REF!</f>
        <v>#REF!</v>
      </c>
      <c r="AL52" s="133" t="e">
        <f>#REF!</f>
        <v>#REF!</v>
      </c>
      <c r="AM52" s="133" t="e">
        <f>#REF!</f>
        <v>#REF!</v>
      </c>
      <c r="AN52" s="133"/>
      <c r="AO52" s="133"/>
      <c r="AP52" s="133"/>
      <c r="AQ52" s="133"/>
      <c r="AR52" s="133"/>
      <c r="AS52" s="6"/>
      <c r="AT52" s="47">
        <f>AT53</f>
        <v>3000</v>
      </c>
      <c r="AU52" s="47">
        <f t="shared" ref="AU52:BA52" si="54">AU53</f>
        <v>3000</v>
      </c>
      <c r="AV52" s="47">
        <f t="shared" si="54"/>
        <v>0</v>
      </c>
      <c r="AW52" s="47">
        <f t="shared" si="54"/>
        <v>0</v>
      </c>
      <c r="AX52" s="47">
        <f t="shared" si="54"/>
        <v>798</v>
      </c>
      <c r="AY52" s="47">
        <f t="shared" si="54"/>
        <v>798</v>
      </c>
      <c r="AZ52" s="47">
        <f t="shared" si="54"/>
        <v>3000</v>
      </c>
      <c r="BA52" s="47">
        <f t="shared" si="54"/>
        <v>3000</v>
      </c>
      <c r="BB52" s="3"/>
      <c r="BC52" s="3"/>
      <c r="BD52" s="47" t="e">
        <f>BD53+#REF!</f>
        <v>#REF!</v>
      </c>
      <c r="BE52" s="47" t="e">
        <f>BE53+#REF!</f>
        <v>#REF!</v>
      </c>
      <c r="BF52" s="47" t="e">
        <f>BF53+#REF!</f>
        <v>#REF!</v>
      </c>
      <c r="BG52" s="47" t="e">
        <f>BG53+#REF!</f>
        <v>#REF!</v>
      </c>
      <c r="BH52" s="47" t="e">
        <f>BH53+#REF!</f>
        <v>#REF!</v>
      </c>
      <c r="BI52" s="47" t="e">
        <f>BI53+#REF!</f>
        <v>#REF!</v>
      </c>
      <c r="BJ52" s="47" t="e">
        <f>BJ53+#REF!</f>
        <v>#REF!</v>
      </c>
      <c r="BK52" s="47" t="e">
        <f>BK53+#REF!</f>
        <v>#REF!</v>
      </c>
      <c r="BL52" s="47" t="e">
        <f>BL53+#REF!</f>
        <v>#REF!</v>
      </c>
      <c r="BM52" s="47" t="e">
        <f>BM53+#REF!</f>
        <v>#REF!</v>
      </c>
      <c r="BN52" s="110"/>
      <c r="BO52" s="47"/>
      <c r="BP52" s="114">
        <f>BP53</f>
        <v>70000</v>
      </c>
      <c r="BQ52" s="114">
        <f>BQ53</f>
        <v>70000</v>
      </c>
      <c r="BR52" s="47"/>
      <c r="BS52" s="47"/>
      <c r="BT52" s="47" t="e">
        <f>BT53+#REF!</f>
        <v>#REF!</v>
      </c>
      <c r="BU52" s="47">
        <f t="shared" ref="BU52:BV52" si="55">BU53</f>
        <v>0</v>
      </c>
      <c r="BV52" s="47">
        <f t="shared" si="55"/>
        <v>0</v>
      </c>
      <c r="BW52" s="72">
        <f t="shared" si="12"/>
        <v>70000</v>
      </c>
      <c r="BX52" s="72">
        <f t="shared" si="13"/>
        <v>70000</v>
      </c>
      <c r="BY52" s="47"/>
      <c r="BZ52" s="143"/>
    </row>
    <row r="53" spans="1:78" s="28" customFormat="1" ht="49.2" customHeight="1" x14ac:dyDescent="0.25">
      <c r="A53" s="1">
        <v>1</v>
      </c>
      <c r="B53" s="2" t="s">
        <v>126</v>
      </c>
      <c r="C53" s="2" t="s">
        <v>52</v>
      </c>
      <c r="D53" s="2"/>
      <c r="E53" s="52" t="s">
        <v>52</v>
      </c>
      <c r="F53" s="3" t="s">
        <v>76</v>
      </c>
      <c r="G53" s="4" t="s">
        <v>84</v>
      </c>
      <c r="H53" s="46">
        <v>108000</v>
      </c>
      <c r="I53" s="46">
        <f>H53</f>
        <v>108000</v>
      </c>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46">
        <v>3300</v>
      </c>
      <c r="AO53" s="46">
        <f>AN53</f>
        <v>3300</v>
      </c>
      <c r="AP53" s="46">
        <v>80000</v>
      </c>
      <c r="AQ53" s="6"/>
      <c r="AR53" s="6"/>
      <c r="AS53" s="6">
        <v>300</v>
      </c>
      <c r="AT53" s="46">
        <v>3000</v>
      </c>
      <c r="AU53" s="3">
        <f t="shared" si="42"/>
        <v>3000</v>
      </c>
      <c r="AV53" s="46"/>
      <c r="AW53" s="46"/>
      <c r="AX53" s="46">
        <v>798</v>
      </c>
      <c r="AY53" s="46">
        <f>AX53</f>
        <v>798</v>
      </c>
      <c r="AZ53" s="6">
        <f t="shared" si="43"/>
        <v>3000</v>
      </c>
      <c r="BA53" s="3">
        <f t="shared" si="44"/>
        <v>3000</v>
      </c>
      <c r="BB53" s="3">
        <f>[1]Sheet1!$BS$65</f>
        <v>3300</v>
      </c>
      <c r="BC53" s="3">
        <v>80000</v>
      </c>
      <c r="BD53" s="3">
        <v>8000</v>
      </c>
      <c r="BE53" s="3">
        <f t="shared" si="8"/>
        <v>8000</v>
      </c>
      <c r="BF53" s="3"/>
      <c r="BG53" s="3"/>
      <c r="BH53" s="3">
        <v>8000</v>
      </c>
      <c r="BI53" s="3"/>
      <c r="BJ53" s="3"/>
      <c r="BK53" s="3">
        <f t="shared" ref="BK53" si="56">BJ53</f>
        <v>0</v>
      </c>
      <c r="BL53" s="3">
        <f t="shared" si="33"/>
        <v>8000</v>
      </c>
      <c r="BM53" s="3">
        <f t="shared" si="10"/>
        <v>8000</v>
      </c>
      <c r="BN53" s="105">
        <v>96700</v>
      </c>
      <c r="BO53" s="3">
        <f>2796+8000</f>
        <v>10796</v>
      </c>
      <c r="BP53" s="72">
        <v>70000</v>
      </c>
      <c r="BQ53" s="72">
        <f>BP53</f>
        <v>70000</v>
      </c>
      <c r="BR53" s="3"/>
      <c r="BS53" s="3"/>
      <c r="BT53" s="3">
        <f t="shared" si="14"/>
        <v>70000</v>
      </c>
      <c r="BU53" s="3"/>
      <c r="BV53" s="3"/>
      <c r="BW53" s="72">
        <f t="shared" si="12"/>
        <v>70000</v>
      </c>
      <c r="BX53" s="72">
        <f t="shared" si="13"/>
        <v>70000</v>
      </c>
      <c r="BY53" s="3"/>
      <c r="BZ53" s="141"/>
    </row>
    <row r="54" spans="1:78" s="59" customFormat="1" ht="30" customHeight="1" x14ac:dyDescent="0.25">
      <c r="A54" s="62" t="s">
        <v>54</v>
      </c>
      <c r="B54" s="61" t="s">
        <v>156</v>
      </c>
      <c r="C54" s="129"/>
      <c r="D54" s="57"/>
      <c r="E54" s="58"/>
      <c r="F54" s="37"/>
      <c r="G54" s="57"/>
      <c r="H54" s="56"/>
      <c r="I54" s="56"/>
      <c r="J54" s="56"/>
      <c r="K54" s="56"/>
      <c r="L54" s="56"/>
      <c r="M54" s="56"/>
      <c r="N54" s="56"/>
      <c r="O54" s="56"/>
      <c r="P54" s="56"/>
      <c r="Q54" s="56"/>
      <c r="R54" s="56"/>
      <c r="S54" s="56"/>
      <c r="T54" s="56"/>
      <c r="U54" s="56"/>
      <c r="V54" s="56"/>
      <c r="W54" s="56"/>
      <c r="X54" s="56">
        <f>X56</f>
        <v>0</v>
      </c>
      <c r="Y54" s="56">
        <f>Y56</f>
        <v>0</v>
      </c>
      <c r="Z54" s="56"/>
      <c r="AA54" s="56"/>
      <c r="AB54" s="56">
        <f t="shared" ref="AB54:AM56" si="57">AB55</f>
        <v>500</v>
      </c>
      <c r="AC54" s="56">
        <f t="shared" si="57"/>
        <v>500</v>
      </c>
      <c r="AD54" s="56">
        <f t="shared" si="57"/>
        <v>0</v>
      </c>
      <c r="AE54" s="56">
        <f t="shared" si="57"/>
        <v>0</v>
      </c>
      <c r="AF54" s="56">
        <f t="shared" si="57"/>
        <v>500</v>
      </c>
      <c r="AG54" s="56">
        <f t="shared" si="57"/>
        <v>500</v>
      </c>
      <c r="AH54" s="56"/>
      <c r="AI54" s="56"/>
      <c r="AJ54" s="56">
        <f t="shared" si="57"/>
        <v>0</v>
      </c>
      <c r="AK54" s="56">
        <f t="shared" si="57"/>
        <v>0</v>
      </c>
      <c r="AL54" s="56">
        <f t="shared" si="57"/>
        <v>500</v>
      </c>
      <c r="AM54" s="56">
        <f t="shared" si="57"/>
        <v>500</v>
      </c>
      <c r="AN54" s="56"/>
      <c r="AO54" s="56"/>
      <c r="AP54" s="56"/>
      <c r="AQ54" s="56"/>
      <c r="AR54" s="56"/>
      <c r="AS54" s="56"/>
      <c r="AT54" s="56">
        <f>AT55</f>
        <v>15000</v>
      </c>
      <c r="AU54" s="56">
        <f t="shared" ref="AU54:BA54" si="58">AU55</f>
        <v>15000</v>
      </c>
      <c r="AV54" s="56">
        <f t="shared" si="58"/>
        <v>0</v>
      </c>
      <c r="AW54" s="56">
        <f t="shared" si="58"/>
        <v>0</v>
      </c>
      <c r="AX54" s="56">
        <f t="shared" si="58"/>
        <v>14862</v>
      </c>
      <c r="AY54" s="56">
        <f t="shared" si="58"/>
        <v>14862</v>
      </c>
      <c r="AZ54" s="56">
        <f t="shared" si="58"/>
        <v>15000</v>
      </c>
      <c r="BA54" s="56">
        <f t="shared" si="58"/>
        <v>15000</v>
      </c>
      <c r="BB54" s="3"/>
      <c r="BC54" s="3"/>
      <c r="BD54" s="56">
        <f>BD55+BD58</f>
        <v>35000</v>
      </c>
      <c r="BE54" s="56">
        <f t="shared" ref="BE54:BV54" si="59">BE55+BE58</f>
        <v>35000</v>
      </c>
      <c r="BF54" s="56">
        <f t="shared" si="59"/>
        <v>0</v>
      </c>
      <c r="BG54" s="56">
        <f t="shared" si="59"/>
        <v>0</v>
      </c>
      <c r="BH54" s="56">
        <f t="shared" si="59"/>
        <v>40000</v>
      </c>
      <c r="BI54" s="56">
        <f t="shared" si="59"/>
        <v>0</v>
      </c>
      <c r="BJ54" s="56">
        <f t="shared" ref="BJ54:BK54" si="60">BJ55+BJ58</f>
        <v>23228</v>
      </c>
      <c r="BK54" s="56">
        <f t="shared" si="60"/>
        <v>23228</v>
      </c>
      <c r="BL54" s="56">
        <f t="shared" si="59"/>
        <v>35000</v>
      </c>
      <c r="BM54" s="56">
        <f t="shared" si="59"/>
        <v>35000</v>
      </c>
      <c r="BN54" s="106"/>
      <c r="BO54" s="56"/>
      <c r="BP54" s="116">
        <f t="shared" si="7"/>
        <v>5063</v>
      </c>
      <c r="BQ54" s="119">
        <f>BQ55+BQ58</f>
        <v>5063</v>
      </c>
      <c r="BR54" s="56"/>
      <c r="BS54" s="56"/>
      <c r="BT54" s="56">
        <f t="shared" si="59"/>
        <v>5063</v>
      </c>
      <c r="BU54" s="56">
        <f t="shared" si="59"/>
        <v>0</v>
      </c>
      <c r="BV54" s="56">
        <f t="shared" si="59"/>
        <v>0</v>
      </c>
      <c r="BW54" s="116">
        <f t="shared" si="12"/>
        <v>5063</v>
      </c>
      <c r="BX54" s="116">
        <f t="shared" si="13"/>
        <v>5063</v>
      </c>
      <c r="BY54" s="56"/>
      <c r="BZ54" s="138"/>
    </row>
    <row r="55" spans="1:78" s="43" customFormat="1" ht="31.5" customHeight="1" x14ac:dyDescent="0.3">
      <c r="A55" s="40"/>
      <c r="B55" s="26" t="s">
        <v>77</v>
      </c>
      <c r="C55" s="10"/>
      <c r="D55" s="41"/>
      <c r="E55" s="51"/>
      <c r="F55" s="37"/>
      <c r="G55" s="10"/>
      <c r="H55" s="10"/>
      <c r="I55" s="10"/>
      <c r="J55" s="10"/>
      <c r="K55" s="10"/>
      <c r="L55" s="10"/>
      <c r="M55" s="10"/>
      <c r="N55" s="10"/>
      <c r="O55" s="10"/>
      <c r="P55" s="10"/>
      <c r="Q55" s="10"/>
      <c r="R55" s="10"/>
      <c r="S55" s="10"/>
      <c r="T55" s="10"/>
      <c r="U55" s="10"/>
      <c r="V55" s="10"/>
      <c r="W55" s="10"/>
      <c r="X55" s="10"/>
      <c r="Y55" s="10"/>
      <c r="Z55" s="10"/>
      <c r="AA55" s="10"/>
      <c r="AB55" s="10">
        <f t="shared" si="57"/>
        <v>500</v>
      </c>
      <c r="AC55" s="10">
        <f t="shared" si="57"/>
        <v>500</v>
      </c>
      <c r="AD55" s="10">
        <f t="shared" si="57"/>
        <v>0</v>
      </c>
      <c r="AE55" s="10">
        <f t="shared" si="57"/>
        <v>0</v>
      </c>
      <c r="AF55" s="10">
        <f t="shared" si="57"/>
        <v>500</v>
      </c>
      <c r="AG55" s="10">
        <f t="shared" si="57"/>
        <v>500</v>
      </c>
      <c r="AH55" s="10"/>
      <c r="AI55" s="10"/>
      <c r="AJ55" s="10">
        <f t="shared" si="57"/>
        <v>0</v>
      </c>
      <c r="AK55" s="10">
        <f t="shared" si="57"/>
        <v>0</v>
      </c>
      <c r="AL55" s="10">
        <f t="shared" si="57"/>
        <v>500</v>
      </c>
      <c r="AM55" s="10">
        <f t="shared" si="57"/>
        <v>500</v>
      </c>
      <c r="AN55" s="10"/>
      <c r="AO55" s="10"/>
      <c r="AP55" s="54"/>
      <c r="AQ55" s="42"/>
      <c r="AR55" s="42"/>
      <c r="AS55" s="54"/>
      <c r="AT55" s="54">
        <f t="shared" ref="AT55:BA56" si="61">AT56</f>
        <v>15000</v>
      </c>
      <c r="AU55" s="54">
        <f t="shared" si="61"/>
        <v>15000</v>
      </c>
      <c r="AV55" s="54">
        <f t="shared" si="61"/>
        <v>0</v>
      </c>
      <c r="AW55" s="54">
        <f t="shared" si="61"/>
        <v>0</v>
      </c>
      <c r="AX55" s="54">
        <f t="shared" si="61"/>
        <v>14862</v>
      </c>
      <c r="AY55" s="54">
        <f t="shared" si="61"/>
        <v>14862</v>
      </c>
      <c r="AZ55" s="54">
        <f t="shared" si="61"/>
        <v>15000</v>
      </c>
      <c r="BA55" s="54">
        <f t="shared" si="61"/>
        <v>15000</v>
      </c>
      <c r="BB55" s="3"/>
      <c r="BC55" s="3"/>
      <c r="BD55" s="54">
        <f>BD56</f>
        <v>34500</v>
      </c>
      <c r="BE55" s="54">
        <f t="shared" ref="BE55:BV56" si="62">BE56</f>
        <v>34500</v>
      </c>
      <c r="BF55" s="54">
        <f t="shared" si="62"/>
        <v>0</v>
      </c>
      <c r="BG55" s="54">
        <f t="shared" si="62"/>
        <v>0</v>
      </c>
      <c r="BH55" s="54">
        <f t="shared" si="62"/>
        <v>39500</v>
      </c>
      <c r="BI55" s="54">
        <f t="shared" si="62"/>
        <v>0</v>
      </c>
      <c r="BJ55" s="54">
        <f t="shared" si="62"/>
        <v>23228</v>
      </c>
      <c r="BK55" s="54">
        <f t="shared" si="62"/>
        <v>23228</v>
      </c>
      <c r="BL55" s="54">
        <f t="shared" si="62"/>
        <v>34500</v>
      </c>
      <c r="BM55" s="54">
        <f t="shared" si="62"/>
        <v>34500</v>
      </c>
      <c r="BN55" s="111"/>
      <c r="BO55" s="54"/>
      <c r="BP55" s="114">
        <f t="shared" si="7"/>
        <v>5063</v>
      </c>
      <c r="BQ55" s="114">
        <f t="shared" si="62"/>
        <v>5063</v>
      </c>
      <c r="BR55" s="54"/>
      <c r="BS55" s="54"/>
      <c r="BT55" s="54">
        <f t="shared" si="62"/>
        <v>5063</v>
      </c>
      <c r="BU55" s="54">
        <f t="shared" si="62"/>
        <v>0</v>
      </c>
      <c r="BV55" s="54">
        <f t="shared" si="62"/>
        <v>0</v>
      </c>
      <c r="BW55" s="117">
        <f t="shared" si="12"/>
        <v>5063</v>
      </c>
      <c r="BX55" s="117">
        <f t="shared" si="13"/>
        <v>5063</v>
      </c>
      <c r="BY55" s="54"/>
      <c r="BZ55" s="144"/>
    </row>
    <row r="56" spans="1:78" s="21" customFormat="1" ht="21.75" customHeight="1" x14ac:dyDescent="0.25">
      <c r="A56" s="39"/>
      <c r="B56" s="31" t="s">
        <v>40</v>
      </c>
      <c r="C56" s="36"/>
      <c r="D56" s="36"/>
      <c r="E56" s="50"/>
      <c r="F56" s="36"/>
      <c r="G56" s="9"/>
      <c r="H56" s="9"/>
      <c r="I56" s="9"/>
      <c r="J56" s="9"/>
      <c r="K56" s="9"/>
      <c r="L56" s="9"/>
      <c r="M56" s="9"/>
      <c r="N56" s="9"/>
      <c r="O56" s="9"/>
      <c r="P56" s="9"/>
      <c r="Q56" s="9"/>
      <c r="R56" s="9"/>
      <c r="S56" s="9"/>
      <c r="T56" s="9"/>
      <c r="U56" s="9"/>
      <c r="V56" s="9"/>
      <c r="W56" s="9"/>
      <c r="X56" s="9"/>
      <c r="Y56" s="9"/>
      <c r="Z56" s="9"/>
      <c r="AA56" s="9"/>
      <c r="AB56" s="9">
        <f t="shared" si="57"/>
        <v>500</v>
      </c>
      <c r="AC56" s="9">
        <f t="shared" si="57"/>
        <v>500</v>
      </c>
      <c r="AD56" s="9">
        <f t="shared" si="57"/>
        <v>0</v>
      </c>
      <c r="AE56" s="9">
        <f t="shared" si="57"/>
        <v>0</v>
      </c>
      <c r="AF56" s="9">
        <f t="shared" si="57"/>
        <v>500</v>
      </c>
      <c r="AG56" s="9">
        <f t="shared" si="57"/>
        <v>500</v>
      </c>
      <c r="AH56" s="9"/>
      <c r="AI56" s="9"/>
      <c r="AJ56" s="9">
        <f t="shared" si="57"/>
        <v>0</v>
      </c>
      <c r="AK56" s="9">
        <f t="shared" si="57"/>
        <v>0</v>
      </c>
      <c r="AL56" s="9">
        <f t="shared" si="57"/>
        <v>500</v>
      </c>
      <c r="AM56" s="9">
        <f t="shared" si="57"/>
        <v>500</v>
      </c>
      <c r="AN56" s="9"/>
      <c r="AO56" s="9"/>
      <c r="AP56" s="11"/>
      <c r="AQ56" s="11"/>
      <c r="AR56" s="11"/>
      <c r="AS56" s="11"/>
      <c r="AT56" s="11">
        <f>AT57</f>
        <v>15000</v>
      </c>
      <c r="AU56" s="11">
        <f t="shared" si="61"/>
        <v>15000</v>
      </c>
      <c r="AV56" s="11">
        <f t="shared" si="61"/>
        <v>0</v>
      </c>
      <c r="AW56" s="11">
        <f t="shared" si="61"/>
        <v>0</v>
      </c>
      <c r="AX56" s="11">
        <f t="shared" si="61"/>
        <v>14862</v>
      </c>
      <c r="AY56" s="11">
        <f t="shared" si="61"/>
        <v>14862</v>
      </c>
      <c r="AZ56" s="11">
        <f t="shared" si="61"/>
        <v>15000</v>
      </c>
      <c r="BA56" s="11">
        <f t="shared" si="61"/>
        <v>15000</v>
      </c>
      <c r="BB56" s="3"/>
      <c r="BC56" s="3"/>
      <c r="BD56" s="11">
        <f>BD57</f>
        <v>34500</v>
      </c>
      <c r="BE56" s="11">
        <f t="shared" si="62"/>
        <v>34500</v>
      </c>
      <c r="BF56" s="11">
        <f t="shared" si="62"/>
        <v>0</v>
      </c>
      <c r="BG56" s="11">
        <f t="shared" si="62"/>
        <v>0</v>
      </c>
      <c r="BH56" s="11">
        <f t="shared" si="62"/>
        <v>39500</v>
      </c>
      <c r="BI56" s="11">
        <f t="shared" si="62"/>
        <v>0</v>
      </c>
      <c r="BJ56" s="11">
        <f t="shared" si="62"/>
        <v>23228</v>
      </c>
      <c r="BK56" s="11">
        <f t="shared" si="62"/>
        <v>23228</v>
      </c>
      <c r="BL56" s="11">
        <f t="shared" si="62"/>
        <v>34500</v>
      </c>
      <c r="BM56" s="11">
        <f t="shared" si="62"/>
        <v>34500</v>
      </c>
      <c r="BN56" s="112"/>
      <c r="BO56" s="11"/>
      <c r="BP56" s="121">
        <f t="shared" si="7"/>
        <v>5063</v>
      </c>
      <c r="BQ56" s="121">
        <f t="shared" si="62"/>
        <v>5063</v>
      </c>
      <c r="BR56" s="11"/>
      <c r="BS56" s="11"/>
      <c r="BT56" s="11">
        <f t="shared" si="62"/>
        <v>5063</v>
      </c>
      <c r="BU56" s="11">
        <f t="shared" si="62"/>
        <v>0</v>
      </c>
      <c r="BV56" s="11">
        <f t="shared" si="62"/>
        <v>0</v>
      </c>
      <c r="BW56" s="72">
        <f t="shared" si="12"/>
        <v>5063</v>
      </c>
      <c r="BX56" s="72">
        <f t="shared" si="13"/>
        <v>5063</v>
      </c>
      <c r="BY56" s="11"/>
      <c r="BZ56" s="145"/>
    </row>
    <row r="57" spans="1:78" s="70" customFormat="1" ht="51" customHeight="1" x14ac:dyDescent="0.25">
      <c r="A57" s="1">
        <v>1</v>
      </c>
      <c r="B57" s="5" t="s">
        <v>57</v>
      </c>
      <c r="C57" s="3" t="s">
        <v>41</v>
      </c>
      <c r="D57" s="131"/>
      <c r="E57" s="52" t="s">
        <v>41</v>
      </c>
      <c r="F57" s="37" t="s">
        <v>98</v>
      </c>
      <c r="G57" s="4" t="s">
        <v>85</v>
      </c>
      <c r="H57" s="3">
        <v>65000</v>
      </c>
      <c r="I57" s="3">
        <f>H57</f>
        <v>65000</v>
      </c>
      <c r="J57" s="3"/>
      <c r="K57" s="3"/>
      <c r="L57" s="3"/>
      <c r="M57" s="3"/>
      <c r="N57" s="3"/>
      <c r="O57" s="3"/>
      <c r="P57" s="3"/>
      <c r="Q57" s="3"/>
      <c r="R57" s="3"/>
      <c r="S57" s="3"/>
      <c r="T57" s="3"/>
      <c r="U57" s="3"/>
      <c r="V57" s="3"/>
      <c r="W57" s="3"/>
      <c r="X57" s="3"/>
      <c r="Y57" s="3"/>
      <c r="Z57" s="3"/>
      <c r="AA57" s="3"/>
      <c r="AB57" s="3">
        <v>500</v>
      </c>
      <c r="AC57" s="3">
        <f>AB57</f>
        <v>500</v>
      </c>
      <c r="AD57" s="3"/>
      <c r="AE57" s="3"/>
      <c r="AF57" s="3">
        <v>500</v>
      </c>
      <c r="AG57" s="3">
        <f>AF57</f>
        <v>500</v>
      </c>
      <c r="AH57" s="3"/>
      <c r="AI57" s="129"/>
      <c r="AJ57" s="129"/>
      <c r="AK57" s="3">
        <f>AJ57</f>
        <v>0</v>
      </c>
      <c r="AL57" s="3">
        <f>AF57</f>
        <v>500</v>
      </c>
      <c r="AM57" s="3">
        <f>AL57</f>
        <v>500</v>
      </c>
      <c r="AN57" s="3">
        <f>5437+15000</f>
        <v>20437</v>
      </c>
      <c r="AO57" s="3"/>
      <c r="AP57" s="6">
        <v>65000</v>
      </c>
      <c r="AQ57" s="6"/>
      <c r="AR57" s="6"/>
      <c r="AS57" s="6" t="e">
        <f>#REF!+#REF!</f>
        <v>#REF!</v>
      </c>
      <c r="AT57" s="6">
        <v>15000</v>
      </c>
      <c r="AU57" s="3">
        <f t="shared" si="42"/>
        <v>15000</v>
      </c>
      <c r="AV57" s="6"/>
      <c r="AW57" s="3"/>
      <c r="AX57" s="6">
        <v>14862</v>
      </c>
      <c r="AY57" s="3">
        <f>AX57</f>
        <v>14862</v>
      </c>
      <c r="AZ57" s="6">
        <f t="shared" si="43"/>
        <v>15000</v>
      </c>
      <c r="BA57" s="3">
        <f t="shared" si="44"/>
        <v>15000</v>
      </c>
      <c r="BB57" s="3">
        <f>[1]Sheet1!$BS$73</f>
        <v>20437</v>
      </c>
      <c r="BC57" s="3">
        <v>65000</v>
      </c>
      <c r="BD57" s="3">
        <f>30000+9500-5000</f>
        <v>34500</v>
      </c>
      <c r="BE57" s="3">
        <f t="shared" si="8"/>
        <v>34500</v>
      </c>
      <c r="BF57" s="3"/>
      <c r="BG57" s="3"/>
      <c r="BH57" s="3">
        <f>30000+9500</f>
        <v>39500</v>
      </c>
      <c r="BI57" s="3"/>
      <c r="BJ57" s="3">
        <v>23228</v>
      </c>
      <c r="BK57" s="3">
        <f t="shared" ref="BK57" si="63">BJ57</f>
        <v>23228</v>
      </c>
      <c r="BL57" s="3">
        <f t="shared" si="33"/>
        <v>34500</v>
      </c>
      <c r="BM57" s="3">
        <f t="shared" si="10"/>
        <v>34500</v>
      </c>
      <c r="BN57" s="105">
        <f>BQ57</f>
        <v>5063</v>
      </c>
      <c r="BO57" s="3">
        <f>BD57+BY57+5000</f>
        <v>39500</v>
      </c>
      <c r="BP57" s="72">
        <v>5063</v>
      </c>
      <c r="BQ57" s="72">
        <f>BP57</f>
        <v>5063</v>
      </c>
      <c r="BR57" s="3"/>
      <c r="BS57" s="3"/>
      <c r="BT57" s="3">
        <f t="shared" si="14"/>
        <v>5063</v>
      </c>
      <c r="BU57" s="3"/>
      <c r="BV57" s="3"/>
      <c r="BW57" s="72">
        <f t="shared" si="12"/>
        <v>5063</v>
      </c>
      <c r="BX57" s="72">
        <f t="shared" si="13"/>
        <v>5063</v>
      </c>
      <c r="BY57" s="3"/>
      <c r="BZ57" s="141"/>
    </row>
    <row r="58" spans="1:78" s="95" customFormat="1" ht="22.2" hidden="1" customHeight="1" x14ac:dyDescent="0.25">
      <c r="A58" s="87"/>
      <c r="B58" s="88" t="s">
        <v>64</v>
      </c>
      <c r="C58" s="74"/>
      <c r="D58" s="89"/>
      <c r="E58" s="90"/>
      <c r="F58" s="91"/>
      <c r="G58" s="92"/>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93"/>
      <c r="AJ58" s="93"/>
      <c r="AK58" s="74"/>
      <c r="AL58" s="74"/>
      <c r="AM58" s="74"/>
      <c r="AN58" s="74"/>
      <c r="AO58" s="74"/>
      <c r="AP58" s="94"/>
      <c r="AQ58" s="94"/>
      <c r="AR58" s="94"/>
      <c r="AS58" s="94"/>
      <c r="AT58" s="94"/>
      <c r="AU58" s="74"/>
      <c r="AV58" s="94"/>
      <c r="AW58" s="74"/>
      <c r="AX58" s="94"/>
      <c r="AY58" s="74"/>
      <c r="AZ58" s="94"/>
      <c r="BA58" s="74"/>
      <c r="BB58" s="74"/>
      <c r="BC58" s="74"/>
      <c r="BD58" s="86">
        <f>BD59</f>
        <v>500</v>
      </c>
      <c r="BE58" s="86">
        <f t="shared" ref="BE58:BV58" si="64">BE59</f>
        <v>500</v>
      </c>
      <c r="BF58" s="86">
        <f t="shared" si="64"/>
        <v>0</v>
      </c>
      <c r="BG58" s="86">
        <f t="shared" si="64"/>
        <v>0</v>
      </c>
      <c r="BH58" s="86">
        <f t="shared" si="64"/>
        <v>500</v>
      </c>
      <c r="BI58" s="86">
        <f t="shared" si="64"/>
        <v>0</v>
      </c>
      <c r="BJ58" s="86">
        <f t="shared" si="64"/>
        <v>0</v>
      </c>
      <c r="BK58" s="86">
        <f t="shared" si="64"/>
        <v>0</v>
      </c>
      <c r="BL58" s="86">
        <f t="shared" si="64"/>
        <v>500</v>
      </c>
      <c r="BM58" s="86">
        <f t="shared" si="64"/>
        <v>500</v>
      </c>
      <c r="BN58" s="107"/>
      <c r="BO58" s="86"/>
      <c r="BP58" s="122">
        <f t="shared" si="7"/>
        <v>0</v>
      </c>
      <c r="BQ58" s="122">
        <f t="shared" si="64"/>
        <v>0</v>
      </c>
      <c r="BR58" s="86"/>
      <c r="BS58" s="86"/>
      <c r="BT58" s="86">
        <f t="shared" si="64"/>
        <v>0</v>
      </c>
      <c r="BU58" s="86">
        <f t="shared" si="64"/>
        <v>0</v>
      </c>
      <c r="BV58" s="86">
        <f t="shared" si="64"/>
        <v>0</v>
      </c>
      <c r="BW58" s="72">
        <f t="shared" si="12"/>
        <v>0</v>
      </c>
      <c r="BX58" s="72">
        <f t="shared" si="13"/>
        <v>0</v>
      </c>
      <c r="BY58" s="86"/>
      <c r="BZ58" s="146"/>
    </row>
    <row r="59" spans="1:78" s="95" customFormat="1" ht="57" hidden="1" customHeight="1" x14ac:dyDescent="0.25">
      <c r="A59" s="87">
        <v>1</v>
      </c>
      <c r="B59" s="96" t="s">
        <v>109</v>
      </c>
      <c r="C59" s="74"/>
      <c r="D59" s="89"/>
      <c r="E59" s="90"/>
      <c r="F59" s="91" t="s">
        <v>127</v>
      </c>
      <c r="G59" s="92"/>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93"/>
      <c r="AJ59" s="93"/>
      <c r="AK59" s="74"/>
      <c r="AL59" s="74"/>
      <c r="AM59" s="74"/>
      <c r="AN59" s="74"/>
      <c r="AO59" s="74"/>
      <c r="AP59" s="94"/>
      <c r="AQ59" s="94"/>
      <c r="AR59" s="94"/>
      <c r="AS59" s="94"/>
      <c r="AT59" s="94"/>
      <c r="AU59" s="74"/>
      <c r="AV59" s="94"/>
      <c r="AW59" s="74"/>
      <c r="AX59" s="94"/>
      <c r="AY59" s="74"/>
      <c r="AZ59" s="94"/>
      <c r="BA59" s="74"/>
      <c r="BB59" s="74"/>
      <c r="BC59" s="74"/>
      <c r="BD59" s="74">
        <v>500</v>
      </c>
      <c r="BE59" s="74">
        <f t="shared" si="8"/>
        <v>500</v>
      </c>
      <c r="BF59" s="74"/>
      <c r="BG59" s="74"/>
      <c r="BH59" s="74">
        <v>500</v>
      </c>
      <c r="BI59" s="74"/>
      <c r="BJ59" s="74">
        <f t="shared" ref="BJ59" si="65">BB59</f>
        <v>0</v>
      </c>
      <c r="BK59" s="74">
        <f t="shared" ref="BK59" si="66">BJ59</f>
        <v>0</v>
      </c>
      <c r="BL59" s="74">
        <f t="shared" si="33"/>
        <v>500</v>
      </c>
      <c r="BM59" s="74">
        <f t="shared" si="10"/>
        <v>500</v>
      </c>
      <c r="BN59" s="105">
        <v>300000</v>
      </c>
      <c r="BO59" s="74">
        <v>500</v>
      </c>
      <c r="BP59" s="123"/>
      <c r="BQ59" s="123"/>
      <c r="BR59" s="74"/>
      <c r="BS59" s="74"/>
      <c r="BT59" s="74">
        <f t="shared" si="14"/>
        <v>0</v>
      </c>
      <c r="BU59" s="74"/>
      <c r="BV59" s="74"/>
      <c r="BW59" s="72">
        <f t="shared" si="12"/>
        <v>0</v>
      </c>
      <c r="BX59" s="72">
        <f t="shared" si="13"/>
        <v>0</v>
      </c>
      <c r="BY59" s="74"/>
      <c r="BZ59" s="147"/>
    </row>
    <row r="60" spans="1:78" s="59" customFormat="1" ht="36.75" customHeight="1" x14ac:dyDescent="0.25">
      <c r="A60" s="62" t="s">
        <v>56</v>
      </c>
      <c r="B60" s="61" t="s">
        <v>154</v>
      </c>
      <c r="C60" s="56"/>
      <c r="D60" s="57"/>
      <c r="E60" s="58"/>
      <c r="F60" s="37"/>
      <c r="G60" s="57"/>
      <c r="H60" s="56"/>
      <c r="I60" s="56"/>
      <c r="J60" s="56"/>
      <c r="K60" s="56"/>
      <c r="L60" s="56"/>
      <c r="M60" s="56"/>
      <c r="N60" s="56"/>
      <c r="O60" s="56"/>
      <c r="P60" s="56"/>
      <c r="Q60" s="56"/>
      <c r="R60" s="56"/>
      <c r="S60" s="56"/>
      <c r="T60" s="56"/>
      <c r="U60" s="56"/>
      <c r="V60" s="56"/>
      <c r="W60" s="56"/>
      <c r="X60" s="56">
        <f>X62</f>
        <v>0</v>
      </c>
      <c r="Y60" s="56">
        <f>Y62</f>
        <v>0</v>
      </c>
      <c r="Z60" s="56"/>
      <c r="AA60" s="56"/>
      <c r="AB60" s="56" t="e">
        <f>AB61+#REF!</f>
        <v>#REF!</v>
      </c>
      <c r="AC60" s="56" t="e">
        <f>AC61+#REF!</f>
        <v>#REF!</v>
      </c>
      <c r="AD60" s="56" t="e">
        <f>AD61+#REF!</f>
        <v>#REF!</v>
      </c>
      <c r="AE60" s="56" t="e">
        <f>AE61+#REF!</f>
        <v>#REF!</v>
      </c>
      <c r="AF60" s="56">
        <f t="shared" ref="AF60:AM60" si="67">AF61</f>
        <v>20000</v>
      </c>
      <c r="AG60" s="56">
        <f t="shared" si="67"/>
        <v>20000</v>
      </c>
      <c r="AH60" s="56">
        <f t="shared" si="67"/>
        <v>0</v>
      </c>
      <c r="AI60" s="56">
        <f t="shared" si="67"/>
        <v>0</v>
      </c>
      <c r="AJ60" s="56">
        <f t="shared" si="67"/>
        <v>6856</v>
      </c>
      <c r="AK60" s="56">
        <f t="shared" si="67"/>
        <v>6856</v>
      </c>
      <c r="AL60" s="56">
        <f t="shared" si="67"/>
        <v>20000</v>
      </c>
      <c r="AM60" s="56">
        <f t="shared" si="67"/>
        <v>20000</v>
      </c>
      <c r="AN60" s="56"/>
      <c r="AO60" s="56"/>
      <c r="AP60" s="56"/>
      <c r="AQ60" s="56"/>
      <c r="AR60" s="56"/>
      <c r="AS60" s="56"/>
      <c r="AT60" s="56" t="e">
        <f>#REF!+AT61</f>
        <v>#REF!</v>
      </c>
      <c r="AU60" s="56" t="e">
        <f>#REF!+AU61</f>
        <v>#REF!</v>
      </c>
      <c r="AV60" s="56" t="e">
        <f>#REF!+AV61</f>
        <v>#REF!</v>
      </c>
      <c r="AW60" s="56" t="e">
        <f>#REF!+AW61</f>
        <v>#REF!</v>
      </c>
      <c r="AX60" s="56" t="e">
        <f>#REF!+AX61</f>
        <v>#REF!</v>
      </c>
      <c r="AY60" s="56" t="e">
        <f>#REF!+AY61</f>
        <v>#REF!</v>
      </c>
      <c r="AZ60" s="56" t="e">
        <f>#REF!+AZ61</f>
        <v>#REF!</v>
      </c>
      <c r="BA60" s="56" t="e">
        <f>#REF!+BA61</f>
        <v>#REF!</v>
      </c>
      <c r="BB60" s="3"/>
      <c r="BC60" s="3"/>
      <c r="BD60" s="56">
        <f>BD61</f>
        <v>21150</v>
      </c>
      <c r="BE60" s="56">
        <f t="shared" ref="BE60:BQ60" si="68">BE61</f>
        <v>21150</v>
      </c>
      <c r="BF60" s="56">
        <f t="shared" si="68"/>
        <v>0</v>
      </c>
      <c r="BG60" s="56">
        <f t="shared" si="68"/>
        <v>0</v>
      </c>
      <c r="BH60" s="56">
        <f t="shared" si="68"/>
        <v>0</v>
      </c>
      <c r="BI60" s="56">
        <f t="shared" si="68"/>
        <v>0</v>
      </c>
      <c r="BJ60" s="56">
        <f t="shared" si="68"/>
        <v>0</v>
      </c>
      <c r="BK60" s="56">
        <f t="shared" si="68"/>
        <v>0</v>
      </c>
      <c r="BL60" s="56">
        <f t="shared" si="68"/>
        <v>21150</v>
      </c>
      <c r="BM60" s="56">
        <f t="shared" si="68"/>
        <v>21150</v>
      </c>
      <c r="BN60" s="109"/>
      <c r="BO60" s="56"/>
      <c r="BP60" s="119">
        <f t="shared" si="68"/>
        <v>28850</v>
      </c>
      <c r="BQ60" s="119">
        <f t="shared" si="68"/>
        <v>28636</v>
      </c>
      <c r="BR60" s="56"/>
      <c r="BS60" s="56"/>
      <c r="BT60" s="56" t="e">
        <f>#REF!+BT61+#REF!</f>
        <v>#REF!</v>
      </c>
      <c r="BU60" s="56" t="e">
        <f>#REF!+BU61+#REF!</f>
        <v>#REF!</v>
      </c>
      <c r="BV60" s="56" t="e">
        <f>#REF!+BV61+#REF!</f>
        <v>#REF!</v>
      </c>
      <c r="BW60" s="119">
        <f t="shared" si="12"/>
        <v>28850</v>
      </c>
      <c r="BX60" s="119">
        <f t="shared" si="13"/>
        <v>28636</v>
      </c>
      <c r="BY60" s="56"/>
      <c r="BZ60" s="138"/>
    </row>
    <row r="61" spans="1:78" s="28" customFormat="1" ht="28.8" customHeight="1" x14ac:dyDescent="0.3">
      <c r="A61" s="38"/>
      <c r="B61" s="26" t="s">
        <v>77</v>
      </c>
      <c r="C61" s="133"/>
      <c r="D61" s="27"/>
      <c r="E61" s="18"/>
      <c r="F61" s="37"/>
      <c r="G61" s="27"/>
      <c r="H61" s="133"/>
      <c r="I61" s="133"/>
      <c r="J61" s="133"/>
      <c r="K61" s="133"/>
      <c r="L61" s="133"/>
      <c r="M61" s="133"/>
      <c r="N61" s="133"/>
      <c r="O61" s="133"/>
      <c r="P61" s="133"/>
      <c r="Q61" s="133"/>
      <c r="R61" s="133"/>
      <c r="S61" s="133"/>
      <c r="T61" s="133"/>
      <c r="U61" s="133"/>
      <c r="V61" s="133"/>
      <c r="W61" s="133"/>
      <c r="X61" s="133">
        <f>X63</f>
        <v>0</v>
      </c>
      <c r="Y61" s="133">
        <f>Y63</f>
        <v>0</v>
      </c>
      <c r="Z61" s="133"/>
      <c r="AA61" s="133"/>
      <c r="AB61" s="133">
        <f t="shared" ref="AB61:AM61" si="69">AB62</f>
        <v>80000</v>
      </c>
      <c r="AC61" s="133">
        <f t="shared" si="69"/>
        <v>80000</v>
      </c>
      <c r="AD61" s="133">
        <f t="shared" si="69"/>
        <v>0</v>
      </c>
      <c r="AE61" s="133">
        <f t="shared" si="69"/>
        <v>0</v>
      </c>
      <c r="AF61" s="133">
        <f t="shared" si="69"/>
        <v>20000</v>
      </c>
      <c r="AG61" s="133">
        <f t="shared" si="69"/>
        <v>20000</v>
      </c>
      <c r="AH61" s="133"/>
      <c r="AI61" s="133"/>
      <c r="AJ61" s="133">
        <f t="shared" si="69"/>
        <v>6856</v>
      </c>
      <c r="AK61" s="133">
        <f t="shared" si="69"/>
        <v>6856</v>
      </c>
      <c r="AL61" s="133">
        <f t="shared" si="69"/>
        <v>20000</v>
      </c>
      <c r="AM61" s="133">
        <f t="shared" si="69"/>
        <v>20000</v>
      </c>
      <c r="AN61" s="133"/>
      <c r="AO61" s="133"/>
      <c r="AP61" s="133"/>
      <c r="AQ61" s="133"/>
      <c r="AR61" s="133"/>
      <c r="AS61" s="133"/>
      <c r="AT61" s="133" t="e">
        <f>AT62</f>
        <v>#REF!</v>
      </c>
      <c r="AU61" s="133" t="e">
        <f t="shared" ref="AU61:BA61" si="70">AU62</f>
        <v>#REF!</v>
      </c>
      <c r="AV61" s="133" t="e">
        <f t="shared" si="70"/>
        <v>#REF!</v>
      </c>
      <c r="AW61" s="133" t="e">
        <f t="shared" si="70"/>
        <v>#REF!</v>
      </c>
      <c r="AX61" s="133" t="e">
        <f t="shared" si="70"/>
        <v>#REF!</v>
      </c>
      <c r="AY61" s="133" t="e">
        <f t="shared" si="70"/>
        <v>#REF!</v>
      </c>
      <c r="AZ61" s="133" t="e">
        <f t="shared" si="70"/>
        <v>#REF!</v>
      </c>
      <c r="BA61" s="133" t="e">
        <f t="shared" si="70"/>
        <v>#REF!</v>
      </c>
      <c r="BB61" s="3"/>
      <c r="BC61" s="3"/>
      <c r="BD61" s="133">
        <f>BD62</f>
        <v>21150</v>
      </c>
      <c r="BE61" s="133">
        <f t="shared" ref="BE61:BV62" si="71">BE62</f>
        <v>21150</v>
      </c>
      <c r="BF61" s="133">
        <f t="shared" si="71"/>
        <v>0</v>
      </c>
      <c r="BG61" s="133">
        <f t="shared" si="71"/>
        <v>0</v>
      </c>
      <c r="BH61" s="133">
        <f t="shared" si="71"/>
        <v>0</v>
      </c>
      <c r="BI61" s="133">
        <f t="shared" si="71"/>
        <v>0</v>
      </c>
      <c r="BJ61" s="133">
        <f t="shared" si="71"/>
        <v>0</v>
      </c>
      <c r="BK61" s="133">
        <f t="shared" si="71"/>
        <v>0</v>
      </c>
      <c r="BL61" s="133">
        <f t="shared" si="71"/>
        <v>21150</v>
      </c>
      <c r="BM61" s="133">
        <f t="shared" si="71"/>
        <v>21150</v>
      </c>
      <c r="BN61" s="107"/>
      <c r="BO61" s="133"/>
      <c r="BP61" s="117">
        <f>BP62</f>
        <v>28850</v>
      </c>
      <c r="BQ61" s="117">
        <f>BQ62</f>
        <v>28636</v>
      </c>
      <c r="BR61" s="133"/>
      <c r="BS61" s="133"/>
      <c r="BT61" s="133" t="e">
        <f t="shared" si="71"/>
        <v>#REF!</v>
      </c>
      <c r="BU61" s="133" t="e">
        <f t="shared" si="71"/>
        <v>#REF!</v>
      </c>
      <c r="BV61" s="133" t="e">
        <f t="shared" si="71"/>
        <v>#REF!</v>
      </c>
      <c r="BW61" s="117">
        <f t="shared" si="12"/>
        <v>28850</v>
      </c>
      <c r="BX61" s="117">
        <f t="shared" si="13"/>
        <v>28636</v>
      </c>
      <c r="BY61" s="133"/>
      <c r="BZ61" s="139"/>
    </row>
    <row r="62" spans="1:78" s="21" customFormat="1" ht="27.75" customHeight="1" x14ac:dyDescent="0.25">
      <c r="A62" s="25"/>
      <c r="B62" s="31" t="s">
        <v>40</v>
      </c>
      <c r="C62" s="8"/>
      <c r="D62" s="32"/>
      <c r="E62" s="49"/>
      <c r="F62" s="37"/>
      <c r="G62" s="32"/>
      <c r="H62" s="8"/>
      <c r="I62" s="8"/>
      <c r="J62" s="8"/>
      <c r="K62" s="8"/>
      <c r="L62" s="8"/>
      <c r="M62" s="8"/>
      <c r="N62" s="8"/>
      <c r="O62" s="8"/>
      <c r="P62" s="8"/>
      <c r="Q62" s="8"/>
      <c r="R62" s="8"/>
      <c r="S62" s="8"/>
      <c r="T62" s="8"/>
      <c r="U62" s="8"/>
      <c r="V62" s="8"/>
      <c r="W62" s="8"/>
      <c r="X62" s="8">
        <f>X61</f>
        <v>0</v>
      </c>
      <c r="Y62" s="8">
        <f>Y61</f>
        <v>0</v>
      </c>
      <c r="Z62" s="8"/>
      <c r="AA62" s="8"/>
      <c r="AB62" s="8">
        <f t="shared" ref="AB62:AG62" si="72">AB63</f>
        <v>80000</v>
      </c>
      <c r="AC62" s="8">
        <f t="shared" si="72"/>
        <v>80000</v>
      </c>
      <c r="AD62" s="8">
        <f t="shared" si="72"/>
        <v>0</v>
      </c>
      <c r="AE62" s="8">
        <f t="shared" si="72"/>
        <v>0</v>
      </c>
      <c r="AF62" s="8">
        <f t="shared" si="72"/>
        <v>20000</v>
      </c>
      <c r="AG62" s="8">
        <f t="shared" si="72"/>
        <v>20000</v>
      </c>
      <c r="AH62" s="8"/>
      <c r="AI62" s="8"/>
      <c r="AJ62" s="8">
        <f>AJ63</f>
        <v>6856</v>
      </c>
      <c r="AK62" s="8">
        <f>AK63</f>
        <v>6856</v>
      </c>
      <c r="AL62" s="8">
        <f>AL63</f>
        <v>20000</v>
      </c>
      <c r="AM62" s="8">
        <f>AM63</f>
        <v>20000</v>
      </c>
      <c r="AN62" s="8"/>
      <c r="AO62" s="8"/>
      <c r="AP62" s="8"/>
      <c r="AQ62" s="8"/>
      <c r="AR62" s="8"/>
      <c r="AS62" s="8"/>
      <c r="AT62" s="8" t="e">
        <f>AT63+#REF!</f>
        <v>#REF!</v>
      </c>
      <c r="AU62" s="8" t="e">
        <f>AU63+#REF!</f>
        <v>#REF!</v>
      </c>
      <c r="AV62" s="8" t="e">
        <f>AV63+#REF!</f>
        <v>#REF!</v>
      </c>
      <c r="AW62" s="8" t="e">
        <f>AW63+#REF!</f>
        <v>#REF!</v>
      </c>
      <c r="AX62" s="8" t="e">
        <f>AX63+#REF!</f>
        <v>#REF!</v>
      </c>
      <c r="AY62" s="8" t="e">
        <f>AY63+#REF!</f>
        <v>#REF!</v>
      </c>
      <c r="AZ62" s="8" t="e">
        <f>AZ63+#REF!</f>
        <v>#REF!</v>
      </c>
      <c r="BA62" s="8" t="e">
        <f>BA63+#REF!</f>
        <v>#REF!</v>
      </c>
      <c r="BB62" s="3"/>
      <c r="BC62" s="3"/>
      <c r="BD62" s="8">
        <f>BD63</f>
        <v>21150</v>
      </c>
      <c r="BE62" s="8">
        <f t="shared" si="71"/>
        <v>21150</v>
      </c>
      <c r="BF62" s="8">
        <f t="shared" si="71"/>
        <v>0</v>
      </c>
      <c r="BG62" s="8">
        <f t="shared" si="71"/>
        <v>0</v>
      </c>
      <c r="BH62" s="8">
        <f t="shared" si="71"/>
        <v>0</v>
      </c>
      <c r="BI62" s="8">
        <f t="shared" si="71"/>
        <v>0</v>
      </c>
      <c r="BJ62" s="8">
        <f t="shared" si="71"/>
        <v>0</v>
      </c>
      <c r="BK62" s="8">
        <f t="shared" si="71"/>
        <v>0</v>
      </c>
      <c r="BL62" s="8">
        <f t="shared" si="71"/>
        <v>21150</v>
      </c>
      <c r="BM62" s="8">
        <f t="shared" si="71"/>
        <v>21150</v>
      </c>
      <c r="BN62" s="107"/>
      <c r="BO62" s="8"/>
      <c r="BP62" s="120">
        <f t="shared" si="71"/>
        <v>28850</v>
      </c>
      <c r="BQ62" s="120">
        <f t="shared" si="71"/>
        <v>28636</v>
      </c>
      <c r="BR62" s="8"/>
      <c r="BS62" s="8"/>
      <c r="BT62" s="8" t="e">
        <f>#REF!+BT63</f>
        <v>#REF!</v>
      </c>
      <c r="BU62" s="8" t="e">
        <f>#REF!+BU63</f>
        <v>#REF!</v>
      </c>
      <c r="BV62" s="8" t="e">
        <f>#REF!+BV63</f>
        <v>#REF!</v>
      </c>
      <c r="BW62" s="72">
        <f t="shared" si="12"/>
        <v>28850</v>
      </c>
      <c r="BX62" s="72">
        <f t="shared" si="13"/>
        <v>28636</v>
      </c>
      <c r="BY62" s="8"/>
      <c r="BZ62" s="140"/>
    </row>
    <row r="63" spans="1:78" ht="48.6" customHeight="1" x14ac:dyDescent="0.25">
      <c r="A63" s="1">
        <v>1</v>
      </c>
      <c r="B63" s="2" t="s">
        <v>103</v>
      </c>
      <c r="C63" s="3" t="s">
        <v>52</v>
      </c>
      <c r="D63" s="4" t="s">
        <v>53</v>
      </c>
      <c r="E63" s="15" t="s">
        <v>83</v>
      </c>
      <c r="F63" s="37" t="s">
        <v>99</v>
      </c>
      <c r="G63" s="4" t="s">
        <v>102</v>
      </c>
      <c r="H63" s="3">
        <v>50000</v>
      </c>
      <c r="I63" s="3">
        <v>49786</v>
      </c>
      <c r="J63" s="3">
        <f>K63</f>
        <v>30000</v>
      </c>
      <c r="K63" s="3">
        <v>30000</v>
      </c>
      <c r="L63" s="3">
        <f>M63</f>
        <v>39428</v>
      </c>
      <c r="M63" s="3">
        <f>39428</f>
        <v>39428</v>
      </c>
      <c r="N63" s="3">
        <f>O63</f>
        <v>29499</v>
      </c>
      <c r="O63" s="3">
        <v>29499</v>
      </c>
      <c r="P63" s="3">
        <f>Q63</f>
        <v>47428</v>
      </c>
      <c r="Q63" s="3">
        <v>47428</v>
      </c>
      <c r="R63" s="3"/>
      <c r="S63" s="3"/>
      <c r="T63" s="3"/>
      <c r="U63" s="3"/>
      <c r="V63" s="3" t="e">
        <f>#REF!+#REF!</f>
        <v>#REF!</v>
      </c>
      <c r="W63" s="3"/>
      <c r="X63" s="3"/>
      <c r="Y63" s="3">
        <f>X63</f>
        <v>0</v>
      </c>
      <c r="Z63" s="3"/>
      <c r="AA63" s="3"/>
      <c r="AB63" s="3">
        <v>80000</v>
      </c>
      <c r="AC63" s="3">
        <f>AB63</f>
        <v>80000</v>
      </c>
      <c r="AD63" s="3"/>
      <c r="AE63" s="3"/>
      <c r="AF63" s="3">
        <v>20000</v>
      </c>
      <c r="AG63" s="3">
        <f>AF63</f>
        <v>20000</v>
      </c>
      <c r="AH63" s="3"/>
      <c r="AI63" s="129"/>
      <c r="AJ63" s="3">
        <v>6856</v>
      </c>
      <c r="AK63" s="3">
        <f>AJ63</f>
        <v>6856</v>
      </c>
      <c r="AL63" s="3">
        <f>AF63</f>
        <v>20000</v>
      </c>
      <c r="AM63" s="3">
        <f>AL63</f>
        <v>20000</v>
      </c>
      <c r="AN63" s="3"/>
      <c r="AO63" s="3"/>
      <c r="AP63" s="3">
        <v>50000</v>
      </c>
      <c r="AQ63" s="6"/>
      <c r="AR63" s="6"/>
      <c r="AS63" s="6"/>
      <c r="AT63" s="6"/>
      <c r="AU63" s="3">
        <f t="shared" si="42"/>
        <v>0</v>
      </c>
      <c r="AV63" s="6"/>
      <c r="AW63" s="3"/>
      <c r="AX63" s="6"/>
      <c r="AY63" s="3"/>
      <c r="AZ63" s="6">
        <f t="shared" si="43"/>
        <v>0</v>
      </c>
      <c r="BA63" s="3">
        <f t="shared" si="44"/>
        <v>0</v>
      </c>
      <c r="BB63" s="3"/>
      <c r="BC63" s="3">
        <v>50000</v>
      </c>
      <c r="BD63" s="3">
        <v>21150</v>
      </c>
      <c r="BE63" s="3">
        <f t="shared" si="8"/>
        <v>21150</v>
      </c>
      <c r="BF63" s="3"/>
      <c r="BG63" s="3"/>
      <c r="BH63" s="3"/>
      <c r="BI63" s="3"/>
      <c r="BJ63" s="3">
        <f t="shared" ref="BJ63" si="73">BB63</f>
        <v>0</v>
      </c>
      <c r="BK63" s="3">
        <f t="shared" ref="BK63" si="74">BJ63</f>
        <v>0</v>
      </c>
      <c r="BL63" s="3">
        <f t="shared" si="33"/>
        <v>21150</v>
      </c>
      <c r="BM63" s="3">
        <f t="shared" si="10"/>
        <v>21150</v>
      </c>
      <c r="BN63" s="105">
        <f>BQ63</f>
        <v>28636</v>
      </c>
      <c r="BO63" s="3">
        <f>BM63</f>
        <v>21150</v>
      </c>
      <c r="BP63" s="72">
        <f>BC63-BO63</f>
        <v>28850</v>
      </c>
      <c r="BQ63" s="72">
        <f>I63-BO63</f>
        <v>28636</v>
      </c>
      <c r="BR63" s="3"/>
      <c r="BS63" s="3"/>
      <c r="BT63" s="3">
        <f>BQ63</f>
        <v>28636</v>
      </c>
      <c r="BU63" s="3"/>
      <c r="BV63" s="3"/>
      <c r="BW63" s="72">
        <f t="shared" si="12"/>
        <v>28850</v>
      </c>
      <c r="BX63" s="72">
        <f t="shared" si="13"/>
        <v>28636</v>
      </c>
      <c r="BY63" s="3"/>
      <c r="BZ63" s="141"/>
    </row>
    <row r="64" spans="1:78" s="59" customFormat="1" ht="43.2" customHeight="1" x14ac:dyDescent="0.25">
      <c r="A64" s="62" t="s">
        <v>67</v>
      </c>
      <c r="B64" s="61" t="s">
        <v>155</v>
      </c>
      <c r="C64" s="129"/>
      <c r="D64" s="57"/>
      <c r="E64" s="58"/>
      <c r="F64" s="37"/>
      <c r="G64" s="57"/>
      <c r="H64" s="56"/>
      <c r="I64" s="56"/>
      <c r="J64" s="56"/>
      <c r="K64" s="56"/>
      <c r="L64" s="56"/>
      <c r="M64" s="56"/>
      <c r="N64" s="56"/>
      <c r="O64" s="56"/>
      <c r="P64" s="56"/>
      <c r="Q64" s="56"/>
      <c r="R64" s="56"/>
      <c r="S64" s="56"/>
      <c r="T64" s="56"/>
      <c r="U64" s="56"/>
      <c r="V64" s="56"/>
      <c r="W64" s="56"/>
      <c r="X64" s="56" t="e">
        <f>#REF!</f>
        <v>#REF!</v>
      </c>
      <c r="Y64" s="56" t="e">
        <f>#REF!</f>
        <v>#REF!</v>
      </c>
      <c r="Z64" s="56"/>
      <c r="AA64" s="56"/>
      <c r="AB64" s="56" t="e">
        <f t="shared" ref="AB64:AG64" si="75">AB65</f>
        <v>#REF!</v>
      </c>
      <c r="AC64" s="56" t="e">
        <f t="shared" si="75"/>
        <v>#REF!</v>
      </c>
      <c r="AD64" s="56" t="e">
        <f t="shared" si="75"/>
        <v>#REF!</v>
      </c>
      <c r="AE64" s="56" t="e">
        <f t="shared" si="75"/>
        <v>#REF!</v>
      </c>
      <c r="AF64" s="56" t="e">
        <f t="shared" si="75"/>
        <v>#REF!</v>
      </c>
      <c r="AG64" s="56" t="e">
        <f t="shared" si="75"/>
        <v>#REF!</v>
      </c>
      <c r="AH64" s="56"/>
      <c r="AI64" s="56"/>
      <c r="AJ64" s="56" t="e">
        <f>AJ65</f>
        <v>#REF!</v>
      </c>
      <c r="AK64" s="56" t="e">
        <f>AK65</f>
        <v>#REF!</v>
      </c>
      <c r="AL64" s="56" t="e">
        <f>AL65</f>
        <v>#REF!</v>
      </c>
      <c r="AM64" s="56" t="e">
        <f>AM65</f>
        <v>#REF!</v>
      </c>
      <c r="AN64" s="56"/>
      <c r="AO64" s="56"/>
      <c r="AP64" s="56"/>
      <c r="AQ64" s="56"/>
      <c r="AR64" s="56"/>
      <c r="AS64" s="56"/>
      <c r="AT64" s="56">
        <f>AT65+AT68</f>
        <v>12000</v>
      </c>
      <c r="AU64" s="56">
        <f t="shared" ref="AU64:BA64" si="76">AU65+AU68</f>
        <v>12000</v>
      </c>
      <c r="AV64" s="56">
        <f t="shared" si="76"/>
        <v>0</v>
      </c>
      <c r="AW64" s="56">
        <f t="shared" si="76"/>
        <v>0</v>
      </c>
      <c r="AX64" s="56">
        <f t="shared" si="76"/>
        <v>5174</v>
      </c>
      <c r="AY64" s="56">
        <f t="shared" si="76"/>
        <v>5174</v>
      </c>
      <c r="AZ64" s="56">
        <f t="shared" si="76"/>
        <v>12000</v>
      </c>
      <c r="BA64" s="56">
        <f t="shared" si="76"/>
        <v>12000</v>
      </c>
      <c r="BB64" s="3"/>
      <c r="BC64" s="3"/>
      <c r="BD64" s="56">
        <f>BD65+BD68</f>
        <v>41200</v>
      </c>
      <c r="BE64" s="56">
        <f t="shared" ref="BE64:BP64" si="77">BE65+BE68</f>
        <v>41200</v>
      </c>
      <c r="BF64" s="56">
        <f t="shared" si="77"/>
        <v>0</v>
      </c>
      <c r="BG64" s="56">
        <f t="shared" si="77"/>
        <v>0</v>
      </c>
      <c r="BH64" s="56">
        <f t="shared" si="77"/>
        <v>39200</v>
      </c>
      <c r="BI64" s="56">
        <f t="shared" si="77"/>
        <v>0</v>
      </c>
      <c r="BJ64" s="56">
        <f t="shared" si="77"/>
        <v>8541</v>
      </c>
      <c r="BK64" s="56">
        <f t="shared" si="77"/>
        <v>8541</v>
      </c>
      <c r="BL64" s="56">
        <f t="shared" si="77"/>
        <v>41200</v>
      </c>
      <c r="BM64" s="56">
        <f t="shared" si="77"/>
        <v>41200</v>
      </c>
      <c r="BN64" s="109"/>
      <c r="BO64" s="56"/>
      <c r="BP64" s="119">
        <f t="shared" si="77"/>
        <v>275156</v>
      </c>
      <c r="BQ64" s="119">
        <f>BQ65+BQ68</f>
        <v>275156</v>
      </c>
      <c r="BR64" s="56"/>
      <c r="BS64" s="56"/>
      <c r="BT64" s="56" t="e">
        <f>#REF!+BT65+BT68</f>
        <v>#REF!</v>
      </c>
      <c r="BU64" s="56" t="e">
        <f>#REF!+BU65+BU68</f>
        <v>#REF!</v>
      </c>
      <c r="BV64" s="56" t="e">
        <f>#REF!+BV65+BV68</f>
        <v>#REF!</v>
      </c>
      <c r="BW64" s="116">
        <f t="shared" si="12"/>
        <v>275156</v>
      </c>
      <c r="BX64" s="116">
        <f t="shared" si="13"/>
        <v>275156</v>
      </c>
      <c r="BY64" s="56"/>
      <c r="BZ64" s="138"/>
    </row>
    <row r="65" spans="1:78" s="44" customFormat="1" ht="30" customHeight="1" x14ac:dyDescent="0.3">
      <c r="A65" s="40"/>
      <c r="B65" s="26" t="s">
        <v>77</v>
      </c>
      <c r="C65" s="10"/>
      <c r="D65" s="41"/>
      <c r="E65" s="51"/>
      <c r="F65" s="37"/>
      <c r="G65" s="10"/>
      <c r="H65" s="10"/>
      <c r="I65" s="10"/>
      <c r="J65" s="10"/>
      <c r="K65" s="10"/>
      <c r="L65" s="10"/>
      <c r="M65" s="10"/>
      <c r="N65" s="10"/>
      <c r="O65" s="10"/>
      <c r="P65" s="10"/>
      <c r="Q65" s="10"/>
      <c r="R65" s="10"/>
      <c r="S65" s="10"/>
      <c r="T65" s="10"/>
      <c r="U65" s="10"/>
      <c r="V65" s="10"/>
      <c r="W65" s="10"/>
      <c r="X65" s="10"/>
      <c r="Y65" s="10"/>
      <c r="Z65" s="10"/>
      <c r="AA65" s="10"/>
      <c r="AB65" s="10" t="e">
        <f t="shared" ref="AB65:AM65" si="78">AB66</f>
        <v>#REF!</v>
      </c>
      <c r="AC65" s="10" t="e">
        <f t="shared" si="78"/>
        <v>#REF!</v>
      </c>
      <c r="AD65" s="10" t="e">
        <f t="shared" si="78"/>
        <v>#REF!</v>
      </c>
      <c r="AE65" s="10" t="e">
        <f t="shared" si="78"/>
        <v>#REF!</v>
      </c>
      <c r="AF65" s="10" t="e">
        <f t="shared" si="78"/>
        <v>#REF!</v>
      </c>
      <c r="AG65" s="10" t="e">
        <f t="shared" si="78"/>
        <v>#REF!</v>
      </c>
      <c r="AH65" s="10"/>
      <c r="AI65" s="10"/>
      <c r="AJ65" s="10" t="e">
        <f t="shared" si="78"/>
        <v>#REF!</v>
      </c>
      <c r="AK65" s="10" t="e">
        <f t="shared" si="78"/>
        <v>#REF!</v>
      </c>
      <c r="AL65" s="10" t="e">
        <f t="shared" si="78"/>
        <v>#REF!</v>
      </c>
      <c r="AM65" s="10" t="e">
        <f t="shared" si="78"/>
        <v>#REF!</v>
      </c>
      <c r="AN65" s="10"/>
      <c r="AO65" s="10"/>
      <c r="AP65" s="54"/>
      <c r="AQ65" s="42"/>
      <c r="AR65" s="42"/>
      <c r="AS65" s="54"/>
      <c r="AT65" s="54">
        <f>AT66</f>
        <v>10000</v>
      </c>
      <c r="AU65" s="54">
        <f t="shared" ref="AU65:BA66" si="79">AU66</f>
        <v>10000</v>
      </c>
      <c r="AV65" s="54">
        <f t="shared" si="79"/>
        <v>0</v>
      </c>
      <c r="AW65" s="54">
        <f t="shared" si="79"/>
        <v>0</v>
      </c>
      <c r="AX65" s="54">
        <f t="shared" si="79"/>
        <v>4506</v>
      </c>
      <c r="AY65" s="54">
        <f t="shared" si="79"/>
        <v>4506</v>
      </c>
      <c r="AZ65" s="54">
        <f t="shared" si="79"/>
        <v>10000</v>
      </c>
      <c r="BA65" s="54">
        <f t="shared" si="79"/>
        <v>10000</v>
      </c>
      <c r="BB65" s="3"/>
      <c r="BC65" s="3"/>
      <c r="BD65" s="54">
        <f>BD66</f>
        <v>19200</v>
      </c>
      <c r="BE65" s="54">
        <f t="shared" ref="BE65:BV66" si="80">BE66</f>
        <v>19200</v>
      </c>
      <c r="BF65" s="54">
        <f t="shared" si="80"/>
        <v>0</v>
      </c>
      <c r="BG65" s="54">
        <f t="shared" si="80"/>
        <v>0</v>
      </c>
      <c r="BH65" s="54">
        <f t="shared" si="80"/>
        <v>19200</v>
      </c>
      <c r="BI65" s="54">
        <f t="shared" si="80"/>
        <v>0</v>
      </c>
      <c r="BJ65" s="54">
        <f t="shared" si="80"/>
        <v>4409</v>
      </c>
      <c r="BK65" s="54">
        <f t="shared" si="80"/>
        <v>4409</v>
      </c>
      <c r="BL65" s="54">
        <f t="shared" si="80"/>
        <v>19200</v>
      </c>
      <c r="BM65" s="54">
        <f t="shared" si="80"/>
        <v>19200</v>
      </c>
      <c r="BN65" s="111"/>
      <c r="BO65" s="54"/>
      <c r="BP65" s="114">
        <f t="shared" ref="BP65:BP69" si="81">BQ65</f>
        <v>35856</v>
      </c>
      <c r="BQ65" s="114">
        <f>BQ66</f>
        <v>35856</v>
      </c>
      <c r="BR65" s="54"/>
      <c r="BS65" s="54"/>
      <c r="BT65" s="54">
        <f t="shared" si="80"/>
        <v>35856</v>
      </c>
      <c r="BU65" s="54">
        <f t="shared" si="80"/>
        <v>0</v>
      </c>
      <c r="BV65" s="54">
        <f t="shared" si="80"/>
        <v>0</v>
      </c>
      <c r="BW65" s="117">
        <f t="shared" si="12"/>
        <v>35856</v>
      </c>
      <c r="BX65" s="117">
        <f t="shared" si="13"/>
        <v>35856</v>
      </c>
      <c r="BY65" s="54"/>
      <c r="BZ65" s="144"/>
    </row>
    <row r="66" spans="1:78" s="21" customFormat="1" ht="27.75" customHeight="1" x14ac:dyDescent="0.25">
      <c r="A66" s="39"/>
      <c r="B66" s="31" t="s">
        <v>40</v>
      </c>
      <c r="C66" s="36"/>
      <c r="D66" s="36"/>
      <c r="E66" s="50"/>
      <c r="F66" s="37"/>
      <c r="G66" s="9"/>
      <c r="H66" s="9"/>
      <c r="I66" s="9"/>
      <c r="J66" s="9"/>
      <c r="K66" s="9"/>
      <c r="L66" s="9"/>
      <c r="M66" s="9"/>
      <c r="N66" s="9"/>
      <c r="O66" s="9"/>
      <c r="P66" s="9"/>
      <c r="Q66" s="9"/>
      <c r="R66" s="9"/>
      <c r="S66" s="9"/>
      <c r="T66" s="9"/>
      <c r="U66" s="9"/>
      <c r="V66" s="9"/>
      <c r="W66" s="9"/>
      <c r="X66" s="9"/>
      <c r="Y66" s="9"/>
      <c r="Z66" s="9"/>
      <c r="AA66" s="9"/>
      <c r="AB66" s="9" t="e">
        <f>#REF!+#REF!</f>
        <v>#REF!</v>
      </c>
      <c r="AC66" s="9" t="e">
        <f>#REF!+#REF!</f>
        <v>#REF!</v>
      </c>
      <c r="AD66" s="11" t="e">
        <f>#REF!</f>
        <v>#REF!</v>
      </c>
      <c r="AE66" s="11" t="e">
        <f>#REF!</f>
        <v>#REF!</v>
      </c>
      <c r="AF66" s="11" t="e">
        <f>#REF!</f>
        <v>#REF!</v>
      </c>
      <c r="AG66" s="11" t="e">
        <f>#REF!</f>
        <v>#REF!</v>
      </c>
      <c r="AH66" s="11" t="e">
        <f>#REF!</f>
        <v>#REF!</v>
      </c>
      <c r="AI66" s="11" t="e">
        <f>#REF!</f>
        <v>#REF!</v>
      </c>
      <c r="AJ66" s="11" t="e">
        <f>#REF!</f>
        <v>#REF!</v>
      </c>
      <c r="AK66" s="11" t="e">
        <f>#REF!</f>
        <v>#REF!</v>
      </c>
      <c r="AL66" s="11" t="e">
        <f>#REF!</f>
        <v>#REF!</v>
      </c>
      <c r="AM66" s="11" t="e">
        <f>#REF!</f>
        <v>#REF!</v>
      </c>
      <c r="AN66" s="11"/>
      <c r="AO66" s="11"/>
      <c r="AP66" s="53"/>
      <c r="AQ66" s="11"/>
      <c r="AR66" s="11"/>
      <c r="AS66" s="53"/>
      <c r="AT66" s="53">
        <f>AT67</f>
        <v>10000</v>
      </c>
      <c r="AU66" s="53">
        <f t="shared" si="79"/>
        <v>10000</v>
      </c>
      <c r="AV66" s="53">
        <f t="shared" si="79"/>
        <v>0</v>
      </c>
      <c r="AW66" s="53">
        <f t="shared" si="79"/>
        <v>0</v>
      </c>
      <c r="AX66" s="53">
        <f t="shared" si="79"/>
        <v>4506</v>
      </c>
      <c r="AY66" s="53">
        <f t="shared" si="79"/>
        <v>4506</v>
      </c>
      <c r="AZ66" s="53">
        <f t="shared" si="79"/>
        <v>10000</v>
      </c>
      <c r="BA66" s="53">
        <f t="shared" si="79"/>
        <v>10000</v>
      </c>
      <c r="BB66" s="3"/>
      <c r="BC66" s="3"/>
      <c r="BD66" s="53">
        <f>BD67</f>
        <v>19200</v>
      </c>
      <c r="BE66" s="53">
        <f t="shared" si="80"/>
        <v>19200</v>
      </c>
      <c r="BF66" s="53">
        <f t="shared" si="80"/>
        <v>0</v>
      </c>
      <c r="BG66" s="53">
        <f t="shared" si="80"/>
        <v>0</v>
      </c>
      <c r="BH66" s="53">
        <f t="shared" si="80"/>
        <v>19200</v>
      </c>
      <c r="BI66" s="53">
        <f t="shared" si="80"/>
        <v>0</v>
      </c>
      <c r="BJ66" s="53">
        <f t="shared" si="80"/>
        <v>4409</v>
      </c>
      <c r="BK66" s="53">
        <f t="shared" si="80"/>
        <v>4409</v>
      </c>
      <c r="BL66" s="53">
        <f t="shared" si="80"/>
        <v>19200</v>
      </c>
      <c r="BM66" s="53">
        <f t="shared" si="80"/>
        <v>19200</v>
      </c>
      <c r="BN66" s="111"/>
      <c r="BO66" s="53"/>
      <c r="BP66" s="115">
        <f t="shared" si="81"/>
        <v>35856</v>
      </c>
      <c r="BQ66" s="115">
        <f>BQ67</f>
        <v>35856</v>
      </c>
      <c r="BR66" s="53"/>
      <c r="BS66" s="53"/>
      <c r="BT66" s="53">
        <f t="shared" si="80"/>
        <v>35856</v>
      </c>
      <c r="BU66" s="53">
        <f t="shared" si="80"/>
        <v>0</v>
      </c>
      <c r="BV66" s="53">
        <f t="shared" si="80"/>
        <v>0</v>
      </c>
      <c r="BW66" s="72">
        <f t="shared" si="12"/>
        <v>35856</v>
      </c>
      <c r="BX66" s="72">
        <f t="shared" si="13"/>
        <v>35856</v>
      </c>
      <c r="BY66" s="53"/>
      <c r="BZ66" s="148"/>
    </row>
    <row r="67" spans="1:78" s="70" customFormat="1" ht="40.799999999999997" x14ac:dyDescent="0.25">
      <c r="A67" s="1">
        <v>1</v>
      </c>
      <c r="B67" s="5" t="s">
        <v>68</v>
      </c>
      <c r="C67" s="3" t="s">
        <v>41</v>
      </c>
      <c r="D67" s="131"/>
      <c r="E67" s="52" t="s">
        <v>41</v>
      </c>
      <c r="F67" s="37" t="s">
        <v>98</v>
      </c>
      <c r="G67" s="4" t="s">
        <v>61</v>
      </c>
      <c r="H67" s="3">
        <v>70623</v>
      </c>
      <c r="I67" s="3">
        <f>H67</f>
        <v>70623</v>
      </c>
      <c r="J67" s="3"/>
      <c r="K67" s="3"/>
      <c r="L67" s="3"/>
      <c r="M67" s="3"/>
      <c r="N67" s="3"/>
      <c r="O67" s="3"/>
      <c r="P67" s="3"/>
      <c r="Q67" s="3"/>
      <c r="R67" s="3"/>
      <c r="S67" s="3"/>
      <c r="T67" s="3"/>
      <c r="U67" s="3"/>
      <c r="V67" s="3"/>
      <c r="W67" s="3"/>
      <c r="X67" s="3"/>
      <c r="Y67" s="3"/>
      <c r="Z67" s="3"/>
      <c r="AA67" s="3"/>
      <c r="AB67" s="3"/>
      <c r="AC67" s="3"/>
      <c r="AD67" s="3">
        <v>100</v>
      </c>
      <c r="AE67" s="3"/>
      <c r="AF67" s="3"/>
      <c r="AG67" s="3">
        <f>AF67</f>
        <v>0</v>
      </c>
      <c r="AH67" s="3"/>
      <c r="AI67" s="129"/>
      <c r="AJ67" s="129"/>
      <c r="AK67" s="5">
        <f>AJ67</f>
        <v>0</v>
      </c>
      <c r="AL67" s="129">
        <f>AF67</f>
        <v>0</v>
      </c>
      <c r="AM67" s="129">
        <f>AL67</f>
        <v>0</v>
      </c>
      <c r="AN67" s="3">
        <f>5600+10000</f>
        <v>15600</v>
      </c>
      <c r="AO67" s="129"/>
      <c r="AP67" s="3">
        <v>47774</v>
      </c>
      <c r="AQ67" s="6"/>
      <c r="AR67" s="6"/>
      <c r="AS67" s="6" t="e">
        <f>#REF!+#REF!</f>
        <v>#REF!</v>
      </c>
      <c r="AT67" s="6">
        <v>10000</v>
      </c>
      <c r="AU67" s="3">
        <f t="shared" si="42"/>
        <v>10000</v>
      </c>
      <c r="AV67" s="6"/>
      <c r="AW67" s="3"/>
      <c r="AX67" s="6">
        <v>4506</v>
      </c>
      <c r="AY67" s="3">
        <f>AX67</f>
        <v>4506</v>
      </c>
      <c r="AZ67" s="6">
        <f t="shared" si="43"/>
        <v>10000</v>
      </c>
      <c r="BA67" s="3">
        <f t="shared" si="44"/>
        <v>10000</v>
      </c>
      <c r="BB67" s="3">
        <f>600+4999+10000</f>
        <v>15599</v>
      </c>
      <c r="BC67" s="3">
        <v>47774</v>
      </c>
      <c r="BD67" s="3">
        <f>18000+1200</f>
        <v>19200</v>
      </c>
      <c r="BE67" s="3">
        <f t="shared" ref="BE67" si="82">BD67</f>
        <v>19200</v>
      </c>
      <c r="BF67" s="3"/>
      <c r="BG67" s="3"/>
      <c r="BH67" s="3">
        <f>18000+1200</f>
        <v>19200</v>
      </c>
      <c r="BI67" s="3"/>
      <c r="BJ67" s="3">
        <v>4409</v>
      </c>
      <c r="BK67" s="3">
        <f t="shared" ref="BK67" si="83">BJ67</f>
        <v>4409</v>
      </c>
      <c r="BL67" s="3">
        <f t="shared" si="33"/>
        <v>19200</v>
      </c>
      <c r="BM67" s="3">
        <f t="shared" ref="BM67:BM70" si="84">BL67</f>
        <v>19200</v>
      </c>
      <c r="BN67" s="105">
        <v>35824</v>
      </c>
      <c r="BO67" s="3">
        <f>BD67+BY67</f>
        <v>19200</v>
      </c>
      <c r="BP67" s="72">
        <v>35856</v>
      </c>
      <c r="BQ67" s="72">
        <f>BP67</f>
        <v>35856</v>
      </c>
      <c r="BR67" s="3"/>
      <c r="BS67" s="3"/>
      <c r="BT67" s="74">
        <f>BQ67</f>
        <v>35856</v>
      </c>
      <c r="BU67" s="3"/>
      <c r="BV67" s="3"/>
      <c r="BW67" s="72">
        <f t="shared" si="12"/>
        <v>35856</v>
      </c>
      <c r="BX67" s="72">
        <f t="shared" si="13"/>
        <v>35856</v>
      </c>
      <c r="BY67" s="3"/>
      <c r="BZ67" s="141"/>
    </row>
    <row r="68" spans="1:78" s="20" customFormat="1" ht="27.75" customHeight="1" x14ac:dyDescent="0.3">
      <c r="A68" s="39"/>
      <c r="B68" s="26" t="s">
        <v>63</v>
      </c>
      <c r="C68" s="36"/>
      <c r="D68" s="36"/>
      <c r="E68" s="50"/>
      <c r="F68" s="36"/>
      <c r="G68" s="9"/>
      <c r="H68" s="9"/>
      <c r="I68" s="9"/>
      <c r="J68" s="9"/>
      <c r="K68" s="9"/>
      <c r="L68" s="9"/>
      <c r="M68" s="9"/>
      <c r="N68" s="9"/>
      <c r="O68" s="9"/>
      <c r="P68" s="9"/>
      <c r="Q68" s="9"/>
      <c r="R68" s="9"/>
      <c r="S68" s="9"/>
      <c r="T68" s="9"/>
      <c r="U68" s="9"/>
      <c r="V68" s="9"/>
      <c r="W68" s="9"/>
      <c r="X68" s="9"/>
      <c r="Y68" s="9"/>
      <c r="Z68" s="9"/>
      <c r="AA68" s="9"/>
      <c r="AB68" s="9"/>
      <c r="AC68" s="9"/>
      <c r="AD68" s="11"/>
      <c r="AE68" s="11"/>
      <c r="AF68" s="11"/>
      <c r="AG68" s="11"/>
      <c r="AH68" s="11"/>
      <c r="AI68" s="11"/>
      <c r="AJ68" s="11"/>
      <c r="AK68" s="11"/>
      <c r="AL68" s="11"/>
      <c r="AM68" s="11"/>
      <c r="AN68" s="11"/>
      <c r="AO68" s="11"/>
      <c r="AP68" s="42"/>
      <c r="AQ68" s="42"/>
      <c r="AR68" s="42"/>
      <c r="AS68" s="42"/>
      <c r="AT68" s="42">
        <f>AT70</f>
        <v>2000</v>
      </c>
      <c r="AU68" s="42">
        <f t="shared" ref="AU68:BA68" si="85">AU70</f>
        <v>2000</v>
      </c>
      <c r="AV68" s="42">
        <f t="shared" si="85"/>
        <v>0</v>
      </c>
      <c r="AW68" s="42">
        <f t="shared" si="85"/>
        <v>0</v>
      </c>
      <c r="AX68" s="42">
        <f t="shared" si="85"/>
        <v>668</v>
      </c>
      <c r="AY68" s="42">
        <f t="shared" si="85"/>
        <v>668</v>
      </c>
      <c r="AZ68" s="42">
        <f t="shared" si="85"/>
        <v>2000</v>
      </c>
      <c r="BA68" s="42">
        <f t="shared" si="85"/>
        <v>2000</v>
      </c>
      <c r="BB68" s="3"/>
      <c r="BC68" s="3"/>
      <c r="BD68" s="54">
        <f>BD69</f>
        <v>22000</v>
      </c>
      <c r="BE68" s="54">
        <f t="shared" ref="BE68:BV69" si="86">BE69</f>
        <v>22000</v>
      </c>
      <c r="BF68" s="54">
        <f t="shared" si="86"/>
        <v>0</v>
      </c>
      <c r="BG68" s="54">
        <f t="shared" si="86"/>
        <v>0</v>
      </c>
      <c r="BH68" s="54">
        <f t="shared" si="86"/>
        <v>20000</v>
      </c>
      <c r="BI68" s="54">
        <f t="shared" si="86"/>
        <v>0</v>
      </c>
      <c r="BJ68" s="54">
        <f t="shared" si="86"/>
        <v>4132</v>
      </c>
      <c r="BK68" s="54">
        <f t="shared" si="86"/>
        <v>4132</v>
      </c>
      <c r="BL68" s="54">
        <f t="shared" si="86"/>
        <v>22000</v>
      </c>
      <c r="BM68" s="54">
        <f t="shared" si="86"/>
        <v>22000</v>
      </c>
      <c r="BN68" s="111"/>
      <c r="BO68" s="54"/>
      <c r="BP68" s="114">
        <f t="shared" si="81"/>
        <v>239300</v>
      </c>
      <c r="BQ68" s="114">
        <f t="shared" si="86"/>
        <v>239300</v>
      </c>
      <c r="BR68" s="54"/>
      <c r="BS68" s="54"/>
      <c r="BT68" s="54">
        <f t="shared" si="86"/>
        <v>239300</v>
      </c>
      <c r="BU68" s="54">
        <f t="shared" si="86"/>
        <v>0</v>
      </c>
      <c r="BV68" s="54">
        <f t="shared" si="86"/>
        <v>0</v>
      </c>
      <c r="BW68" s="114">
        <f t="shared" si="12"/>
        <v>239300</v>
      </c>
      <c r="BX68" s="114">
        <f t="shared" si="13"/>
        <v>239300</v>
      </c>
      <c r="BY68" s="54"/>
      <c r="BZ68" s="144"/>
    </row>
    <row r="69" spans="1:78" s="20" customFormat="1" ht="27.75" customHeight="1" x14ac:dyDescent="0.3">
      <c r="A69" s="39"/>
      <c r="B69" s="31" t="s">
        <v>40</v>
      </c>
      <c r="C69" s="36"/>
      <c r="D69" s="36"/>
      <c r="E69" s="50"/>
      <c r="F69" s="36"/>
      <c r="G69" s="9"/>
      <c r="H69" s="9"/>
      <c r="I69" s="9"/>
      <c r="J69" s="9"/>
      <c r="K69" s="9"/>
      <c r="L69" s="9"/>
      <c r="M69" s="9"/>
      <c r="N69" s="9"/>
      <c r="O69" s="9"/>
      <c r="P69" s="9"/>
      <c r="Q69" s="9"/>
      <c r="R69" s="9"/>
      <c r="S69" s="9"/>
      <c r="T69" s="9"/>
      <c r="U69" s="9"/>
      <c r="V69" s="9"/>
      <c r="W69" s="9"/>
      <c r="X69" s="9"/>
      <c r="Y69" s="9"/>
      <c r="Z69" s="9"/>
      <c r="AA69" s="9"/>
      <c r="AB69" s="9"/>
      <c r="AC69" s="9"/>
      <c r="AD69" s="11"/>
      <c r="AE69" s="11"/>
      <c r="AF69" s="11"/>
      <c r="AG69" s="11"/>
      <c r="AH69" s="11"/>
      <c r="AI69" s="11"/>
      <c r="AJ69" s="11"/>
      <c r="AK69" s="11"/>
      <c r="AL69" s="11"/>
      <c r="AM69" s="11"/>
      <c r="AN69" s="11"/>
      <c r="AO69" s="11"/>
      <c r="AP69" s="42"/>
      <c r="AQ69" s="42"/>
      <c r="AR69" s="42"/>
      <c r="AS69" s="42"/>
      <c r="AT69" s="42"/>
      <c r="AU69" s="42"/>
      <c r="AV69" s="42"/>
      <c r="AW69" s="42"/>
      <c r="AX69" s="42"/>
      <c r="AY69" s="42"/>
      <c r="AZ69" s="42"/>
      <c r="BA69" s="42"/>
      <c r="BB69" s="3"/>
      <c r="BC69" s="3"/>
      <c r="BD69" s="53">
        <f>BD70</f>
        <v>22000</v>
      </c>
      <c r="BE69" s="53">
        <f t="shared" si="86"/>
        <v>22000</v>
      </c>
      <c r="BF69" s="53">
        <f t="shared" si="86"/>
        <v>0</v>
      </c>
      <c r="BG69" s="53">
        <f t="shared" si="86"/>
        <v>0</v>
      </c>
      <c r="BH69" s="53">
        <f t="shared" si="86"/>
        <v>20000</v>
      </c>
      <c r="BI69" s="53">
        <f t="shared" si="86"/>
        <v>0</v>
      </c>
      <c r="BJ69" s="53">
        <f t="shared" si="86"/>
        <v>4132</v>
      </c>
      <c r="BK69" s="53">
        <f t="shared" si="86"/>
        <v>4132</v>
      </c>
      <c r="BL69" s="53">
        <f t="shared" si="86"/>
        <v>22000</v>
      </c>
      <c r="BM69" s="53">
        <f t="shared" si="86"/>
        <v>22000</v>
      </c>
      <c r="BN69" s="111"/>
      <c r="BO69" s="53"/>
      <c r="BP69" s="115">
        <f t="shared" si="81"/>
        <v>239300</v>
      </c>
      <c r="BQ69" s="115">
        <f>BQ70</f>
        <v>239300</v>
      </c>
      <c r="BR69" s="53"/>
      <c r="BS69" s="53"/>
      <c r="BT69" s="53">
        <f t="shared" si="86"/>
        <v>239300</v>
      </c>
      <c r="BU69" s="53">
        <f t="shared" si="86"/>
        <v>0</v>
      </c>
      <c r="BV69" s="53">
        <f t="shared" si="86"/>
        <v>0</v>
      </c>
      <c r="BW69" s="120">
        <f t="shared" si="12"/>
        <v>239300</v>
      </c>
      <c r="BX69" s="120">
        <f t="shared" si="13"/>
        <v>239300</v>
      </c>
      <c r="BY69" s="53"/>
      <c r="BZ69" s="148"/>
    </row>
    <row r="70" spans="1:78" s="60" customFormat="1" ht="49.8" customHeight="1" thickBot="1" x14ac:dyDescent="0.35">
      <c r="A70" s="48">
        <v>1</v>
      </c>
      <c r="B70" s="12" t="s">
        <v>78</v>
      </c>
      <c r="C70" s="12" t="s">
        <v>41</v>
      </c>
      <c r="D70" s="12"/>
      <c r="E70" s="65" t="s">
        <v>41</v>
      </c>
      <c r="F70" s="67" t="s">
        <v>100</v>
      </c>
      <c r="G70" s="68" t="s">
        <v>101</v>
      </c>
      <c r="H70" s="81">
        <v>485000</v>
      </c>
      <c r="I70" s="81">
        <f>H70</f>
        <v>485000</v>
      </c>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1">
        <v>2000</v>
      </c>
      <c r="AO70" s="82"/>
      <c r="AP70" s="81">
        <v>80000</v>
      </c>
      <c r="AQ70" s="81"/>
      <c r="AR70" s="81"/>
      <c r="AS70" s="81" t="e">
        <f>#REF!+#REF!</f>
        <v>#REF!</v>
      </c>
      <c r="AT70" s="81">
        <v>2000</v>
      </c>
      <c r="AU70" s="83">
        <f t="shared" si="42"/>
        <v>2000</v>
      </c>
      <c r="AV70" s="81"/>
      <c r="AW70" s="82"/>
      <c r="AX70" s="81">
        <v>668</v>
      </c>
      <c r="AY70" s="84">
        <f>AX70</f>
        <v>668</v>
      </c>
      <c r="AZ70" s="81">
        <f t="shared" si="43"/>
        <v>2000</v>
      </c>
      <c r="BA70" s="83">
        <f t="shared" si="44"/>
        <v>2000</v>
      </c>
      <c r="BB70" s="83">
        <f>[1]Sheet1!$BS$91</f>
        <v>2000</v>
      </c>
      <c r="BC70" s="83">
        <v>80000</v>
      </c>
      <c r="BD70" s="66">
        <f>BE70</f>
        <v>22000</v>
      </c>
      <c r="BE70" s="66">
        <v>22000</v>
      </c>
      <c r="BF70" s="66"/>
      <c r="BG70" s="66"/>
      <c r="BH70" s="66">
        <v>20000</v>
      </c>
      <c r="BI70" s="66"/>
      <c r="BJ70" s="66">
        <v>4132</v>
      </c>
      <c r="BK70" s="66">
        <f t="shared" ref="BK70" si="87">BJ70</f>
        <v>4132</v>
      </c>
      <c r="BL70" s="66">
        <f t="shared" ref="BL70" si="88">BD70</f>
        <v>22000</v>
      </c>
      <c r="BM70" s="66">
        <f t="shared" si="84"/>
        <v>22000</v>
      </c>
      <c r="BN70" s="113">
        <v>483000</v>
      </c>
      <c r="BO70" s="66">
        <v>22000</v>
      </c>
      <c r="BP70" s="83">
        <f>230000+9000+300</f>
        <v>239300</v>
      </c>
      <c r="BQ70" s="83">
        <f>BP70</f>
        <v>239300</v>
      </c>
      <c r="BR70" s="66"/>
      <c r="BS70" s="66"/>
      <c r="BT70" s="66">
        <f>BQ70</f>
        <v>239300</v>
      </c>
      <c r="BU70" s="66"/>
      <c r="BV70" s="66"/>
      <c r="BW70" s="83">
        <f t="shared" si="12"/>
        <v>239300</v>
      </c>
      <c r="BX70" s="83">
        <f t="shared" si="13"/>
        <v>239300</v>
      </c>
      <c r="BY70" s="66"/>
      <c r="BZ70" s="149"/>
    </row>
    <row r="71" spans="1:78" ht="15" customHeight="1" x14ac:dyDescent="0.25">
      <c r="C71" s="63"/>
      <c r="D71" s="63"/>
      <c r="E71" s="63"/>
      <c r="F71" s="63"/>
      <c r="AD71" s="63"/>
      <c r="AE71" s="63"/>
      <c r="AF71" s="63"/>
      <c r="AG71" s="63"/>
      <c r="AH71" s="63"/>
      <c r="AI71" s="63"/>
      <c r="AJ71" s="63"/>
      <c r="AK71" s="63"/>
      <c r="AL71" s="63"/>
      <c r="AM71" s="63"/>
      <c r="AN71" s="63"/>
      <c r="AO71" s="63"/>
    </row>
    <row r="72" spans="1:78" ht="15" customHeight="1" x14ac:dyDescent="0.25">
      <c r="C72" s="63"/>
      <c r="D72" s="63"/>
      <c r="E72" s="63"/>
      <c r="F72" s="63"/>
      <c r="AD72" s="63"/>
      <c r="AE72" s="63"/>
      <c r="AF72" s="63"/>
      <c r="AG72" s="63"/>
      <c r="AH72" s="63"/>
      <c r="AI72" s="63"/>
      <c r="AJ72" s="63"/>
      <c r="AK72" s="63"/>
      <c r="AL72" s="63"/>
      <c r="AM72" s="63"/>
      <c r="AN72" s="63"/>
      <c r="AO72" s="63"/>
      <c r="BP72" s="33"/>
      <c r="BQ72" s="33"/>
      <c r="BW72" s="33"/>
      <c r="BX72" s="33"/>
    </row>
    <row r="73" spans="1:78" ht="15" customHeight="1" x14ac:dyDescent="0.25">
      <c r="C73" s="63"/>
      <c r="D73" s="63"/>
      <c r="E73" s="63"/>
      <c r="F73" s="63"/>
      <c r="AD73" s="63"/>
      <c r="AE73" s="63"/>
      <c r="AF73" s="63"/>
      <c r="AG73" s="63"/>
      <c r="AH73" s="63"/>
      <c r="AI73" s="63"/>
      <c r="AJ73" s="63"/>
      <c r="AK73" s="63"/>
      <c r="AL73" s="63"/>
      <c r="AM73" s="63"/>
      <c r="AN73" s="63"/>
      <c r="AO73" s="63"/>
    </row>
    <row r="74" spans="1:78" ht="15" customHeight="1" x14ac:dyDescent="0.25">
      <c r="C74" s="63"/>
      <c r="D74" s="63"/>
      <c r="E74" s="63"/>
      <c r="F74" s="63"/>
      <c r="AD74" s="63"/>
      <c r="AE74" s="63"/>
      <c r="AF74" s="63"/>
      <c r="AG74" s="63"/>
      <c r="AH74" s="63"/>
      <c r="AI74" s="63"/>
      <c r="AJ74" s="63"/>
      <c r="AK74" s="63"/>
      <c r="AL74" s="63"/>
      <c r="AM74" s="63"/>
      <c r="AN74" s="63"/>
      <c r="AO74" s="63"/>
    </row>
  </sheetData>
  <mergeCells count="101">
    <mergeCell ref="X7:AA7"/>
    <mergeCell ref="F8:F12"/>
    <mergeCell ref="G8:I8"/>
    <mergeCell ref="J8:Q8"/>
    <mergeCell ref="V8:W12"/>
    <mergeCell ref="A2:BZ2"/>
    <mergeCell ref="G9:G12"/>
    <mergeCell ref="H9:I10"/>
    <mergeCell ref="AB10:AB12"/>
    <mergeCell ref="N11:N12"/>
    <mergeCell ref="O11:O12"/>
    <mergeCell ref="P11:P12"/>
    <mergeCell ref="AC10:AC12"/>
    <mergeCell ref="AF8:AM8"/>
    <mergeCell ref="BA11:BA12"/>
    <mergeCell ref="AX11:AX12"/>
    <mergeCell ref="AF10:AG11"/>
    <mergeCell ref="Y11:AA11"/>
    <mergeCell ref="AS8:AS12"/>
    <mergeCell ref="BD9:BE9"/>
    <mergeCell ref="BE11:BE12"/>
    <mergeCell ref="BF9:BG9"/>
    <mergeCell ref="BF11:BF12"/>
    <mergeCell ref="BC8:BC12"/>
    <mergeCell ref="A1:BE1"/>
    <mergeCell ref="AT8:BA8"/>
    <mergeCell ref="J11:J12"/>
    <mergeCell ref="K11:K12"/>
    <mergeCell ref="J10:K10"/>
    <mergeCell ref="M11:M12"/>
    <mergeCell ref="AN8:AO8"/>
    <mergeCell ref="AN9:AN12"/>
    <mergeCell ref="AO9:AO12"/>
    <mergeCell ref="BB8:BB12"/>
    <mergeCell ref="BD11:BD12"/>
    <mergeCell ref="AQ7:BE7"/>
    <mergeCell ref="A8:A12"/>
    <mergeCell ref="B8:B12"/>
    <mergeCell ref="C8:C12"/>
    <mergeCell ref="D8:D12"/>
    <mergeCell ref="AU11:AU12"/>
    <mergeCell ref="AB8:AC8"/>
    <mergeCell ref="Q11:Q12"/>
    <mergeCell ref="X8:AA10"/>
    <mergeCell ref="AP8:AR12"/>
    <mergeCell ref="H11:H12"/>
    <mergeCell ref="I11:I12"/>
    <mergeCell ref="X11:X12"/>
    <mergeCell ref="BW8:BZ8"/>
    <mergeCell ref="BW9:BW12"/>
    <mergeCell ref="BX9:BZ9"/>
    <mergeCell ref="BX11:BX12"/>
    <mergeCell ref="AZ9:BA10"/>
    <mergeCell ref="L10:M10"/>
    <mergeCell ref="AD10:AD12"/>
    <mergeCell ref="AV9:AW10"/>
    <mergeCell ref="AL10:AM11"/>
    <mergeCell ref="AY11:AY12"/>
    <mergeCell ref="L11:L12"/>
    <mergeCell ref="AT9:AU10"/>
    <mergeCell ref="BN8:BN12"/>
    <mergeCell ref="BL9:BM9"/>
    <mergeCell ref="BL11:BL12"/>
    <mergeCell ref="BM11:BM12"/>
    <mergeCell ref="BD8:BM8"/>
    <mergeCell ref="AZ11:AZ12"/>
    <mergeCell ref="AX9:AY10"/>
    <mergeCell ref="BY11:BY12"/>
    <mergeCell ref="BZ11:BZ12"/>
    <mergeCell ref="A4:BZ4"/>
    <mergeCell ref="A5:BZ5"/>
    <mergeCell ref="BO8:BO12"/>
    <mergeCell ref="BH11:BH12"/>
    <mergeCell ref="BG11:BG12"/>
    <mergeCell ref="BH9:BI9"/>
    <mergeCell ref="BI11:BI12"/>
    <mergeCell ref="BJ9:BK9"/>
    <mergeCell ref="BJ11:BJ12"/>
    <mergeCell ref="BK11:BK12"/>
    <mergeCell ref="BP7:BW7"/>
    <mergeCell ref="BT8:BV8"/>
    <mergeCell ref="BT9:BT12"/>
    <mergeCell ref="BU9:BV9"/>
    <mergeCell ref="BU11:BU12"/>
    <mergeCell ref="BV11:BV12"/>
    <mergeCell ref="BR11:BR12"/>
    <mergeCell ref="E8:E12"/>
    <mergeCell ref="AD8:AE8"/>
    <mergeCell ref="P10:Q10"/>
    <mergeCell ref="N10:O10"/>
    <mergeCell ref="AE10:AE12"/>
    <mergeCell ref="BS11:BS12"/>
    <mergeCell ref="BP8:BS8"/>
    <mergeCell ref="BP9:BP12"/>
    <mergeCell ref="BQ9:BS9"/>
    <mergeCell ref="BQ11:BQ12"/>
    <mergeCell ref="AV11:AV12"/>
    <mergeCell ref="AW11:AW12"/>
    <mergeCell ref="AH10:AI11"/>
    <mergeCell ref="AJ10:AK11"/>
    <mergeCell ref="AT11:AT12"/>
  </mergeCells>
  <pageMargins left="0.2" right="0.17" top="0.41" bottom="0.32" header="0.37" footer="0.41"/>
  <pageSetup paperSize="9" scale="95" orientation="portrait"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1"/>
  <sheetViews>
    <sheetView workbookViewId="0">
      <selection activeCell="B3" sqref="B3"/>
    </sheetView>
  </sheetViews>
  <sheetFormatPr defaultColWidth="8.77734375" defaultRowHeight="14.4" x14ac:dyDescent="0.3"/>
  <cols>
    <col min="1" max="1" width="8.77734375" style="75"/>
    <col min="2" max="2" width="16.21875" style="75" bestFit="1" customWidth="1"/>
    <col min="3" max="3" width="8.77734375" style="75"/>
    <col min="4" max="4" width="11.109375" style="75" bestFit="1" customWidth="1"/>
    <col min="5" max="5" width="13.6640625" style="75" bestFit="1" customWidth="1"/>
    <col min="6" max="6" width="8.77734375" style="75"/>
    <col min="7" max="9" width="14.6640625" style="75" bestFit="1" customWidth="1"/>
    <col min="10" max="10" width="12.109375" style="75" bestFit="1" customWidth="1"/>
    <col min="11" max="11" width="11.109375" style="75" bestFit="1" customWidth="1"/>
    <col min="12" max="16384" width="8.77734375" style="75"/>
  </cols>
  <sheetData>
    <row r="3" spans="2:11" x14ac:dyDescent="0.3">
      <c r="B3" s="75">
        <v>2740000000</v>
      </c>
      <c r="C3" s="76">
        <v>7.0000000000000007E-2</v>
      </c>
      <c r="D3" s="75">
        <f>B3*C3/12</f>
        <v>15983333.333333336</v>
      </c>
      <c r="E3" s="75">
        <f>D3*12</f>
        <v>191800000.00000003</v>
      </c>
      <c r="G3" s="75">
        <f>E3*40</f>
        <v>7672000000.000001</v>
      </c>
      <c r="H3" s="75">
        <f>B3+G3</f>
        <v>10412000000</v>
      </c>
      <c r="J3" s="75">
        <f>B3/40/12</f>
        <v>5708333.333333333</v>
      </c>
      <c r="K3" s="75">
        <f>D3+J3</f>
        <v>21691666.666666668</v>
      </c>
    </row>
    <row r="4" spans="2:11" x14ac:dyDescent="0.3">
      <c r="C4" s="76"/>
    </row>
    <row r="5" spans="2:11" x14ac:dyDescent="0.3">
      <c r="D5" s="75">
        <v>19000000</v>
      </c>
      <c r="E5" s="75">
        <f>D5*12</f>
        <v>228000000</v>
      </c>
      <c r="G5" s="75">
        <f>E5*10</f>
        <v>2280000000</v>
      </c>
    </row>
    <row r="6" spans="2:11" x14ac:dyDescent="0.3">
      <c r="D6" s="75">
        <v>22000000</v>
      </c>
      <c r="E6" s="75">
        <f>D6*12</f>
        <v>264000000</v>
      </c>
      <c r="G6" s="75">
        <f>E6*10</f>
        <v>2640000000</v>
      </c>
    </row>
    <row r="7" spans="2:11" x14ac:dyDescent="0.3">
      <c r="D7" s="75">
        <v>23000000</v>
      </c>
      <c r="E7" s="75">
        <f>D7*12</f>
        <v>276000000</v>
      </c>
      <c r="G7" s="75">
        <f>E7*10</f>
        <v>2760000000</v>
      </c>
    </row>
    <row r="8" spans="2:11" x14ac:dyDescent="0.3">
      <c r="D8" s="75">
        <v>25000000</v>
      </c>
      <c r="E8" s="75">
        <f>D8*12</f>
        <v>300000000</v>
      </c>
      <c r="G8" s="75">
        <f>E8*5</f>
        <v>1500000000</v>
      </c>
    </row>
    <row r="9" spans="2:11" x14ac:dyDescent="0.3">
      <c r="D9" s="75">
        <v>30000000</v>
      </c>
      <c r="E9" s="75">
        <f>D9*12</f>
        <v>360000000</v>
      </c>
      <c r="G9" s="75">
        <f>E9*5</f>
        <v>1800000000</v>
      </c>
    </row>
    <row r="11" spans="2:11" x14ac:dyDescent="0.3">
      <c r="I11" s="75">
        <f>SUM(G5:G10)</f>
        <v>10980000000</v>
      </c>
      <c r="J11" s="75">
        <f>I11-H3</f>
        <v>568000000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Phuong</dc:creator>
  <cp:lastModifiedBy>AutoBVT</cp:lastModifiedBy>
  <cp:lastPrinted>2021-01-27T06:50:33Z</cp:lastPrinted>
  <dcterms:created xsi:type="dcterms:W3CDTF">2017-07-14T08:03:48Z</dcterms:created>
  <dcterms:modified xsi:type="dcterms:W3CDTF">2021-01-27T06:50:50Z</dcterms:modified>
</cp:coreProperties>
</file>