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QHUNG-KH\2.DU TOAN DON VI TRUC THUOC\NAM 2020\PHAN BO 2020\"/>
    </mc:Choice>
  </mc:AlternateContent>
  <bookViews>
    <workbookView xWindow="0" yWindow="0" windowWidth="28800" windowHeight="12435" activeTab="1"/>
  </bookViews>
  <sheets>
    <sheet name="PL1 - NCC" sheetId="2" r:id="rId1"/>
    <sheet name="PL2 - DVTT" sheetId="4" r:id="rId2"/>
  </sheets>
  <definedNames>
    <definedName name="_xlnm.Print_Titles" localSheetId="0">'PL1 - NCC'!$A:$B,'PL1 - NCC'!$5:$10</definedName>
    <definedName name="_xlnm.Print_Titles" localSheetId="1">'PL2 - DVTT'!$A:$C,'PL2 - DVTT'!$5:$6</definedName>
  </definedNames>
  <calcPr calcId="152511"/>
</workbook>
</file>

<file path=xl/calcChain.xml><?xml version="1.0" encoding="utf-8"?>
<calcChain xmlns="http://schemas.openxmlformats.org/spreadsheetml/2006/main">
  <c r="U15" i="2" l="1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14" i="2"/>
  <c r="AW121" i="4"/>
  <c r="AC121" i="4"/>
  <c r="N121" i="4"/>
  <c r="G121" i="4"/>
  <c r="BS120" i="4"/>
  <c r="BS119" i="4" s="1"/>
  <c r="AH120" i="4"/>
  <c r="AH119" i="4" s="1"/>
  <c r="AC120" i="4"/>
  <c r="F120" i="4"/>
  <c r="E120" i="4" s="1"/>
  <c r="BU119" i="4"/>
  <c r="BT119" i="4"/>
  <c r="BR119" i="4"/>
  <c r="BQ119" i="4"/>
  <c r="BP119" i="4"/>
  <c r="BP115" i="4" s="1"/>
  <c r="BO119" i="4"/>
  <c r="BN119" i="4"/>
  <c r="BM119" i="4"/>
  <c r="BL119" i="4"/>
  <c r="BK119" i="4"/>
  <c r="BJ119" i="4"/>
  <c r="BI119" i="4"/>
  <c r="BH119" i="4"/>
  <c r="BG119" i="4"/>
  <c r="BF119" i="4"/>
  <c r="BE119" i="4"/>
  <c r="BD119" i="4"/>
  <c r="BC119" i="4"/>
  <c r="BB119" i="4"/>
  <c r="BA119" i="4"/>
  <c r="AZ119" i="4"/>
  <c r="AY119" i="4"/>
  <c r="AX119" i="4"/>
  <c r="AW119" i="4"/>
  <c r="AV119" i="4"/>
  <c r="AV115" i="4" s="1"/>
  <c r="AU119" i="4"/>
  <c r="AU115" i="4" s="1"/>
  <c r="AT119" i="4"/>
  <c r="AS119" i="4"/>
  <c r="AR119" i="4"/>
  <c r="AQ119" i="4"/>
  <c r="AP119" i="4"/>
  <c r="AO119" i="4"/>
  <c r="AL119" i="4"/>
  <c r="AK119" i="4"/>
  <c r="AJ119" i="4"/>
  <c r="AI119" i="4"/>
  <c r="AE119" i="4"/>
  <c r="AD119" i="4"/>
  <c r="AC119" i="4" s="1"/>
  <c r="AB119" i="4"/>
  <c r="Z119" i="4"/>
  <c r="Y119" i="4"/>
  <c r="X119" i="4"/>
  <c r="W119" i="4"/>
  <c r="W115" i="4" s="1"/>
  <c r="V119" i="4"/>
  <c r="U119" i="4"/>
  <c r="T119" i="4"/>
  <c r="S119" i="4"/>
  <c r="R119" i="4"/>
  <c r="Q119" i="4"/>
  <c r="P119" i="4"/>
  <c r="O119" i="4"/>
  <c r="N119" i="4" s="1"/>
  <c r="M119" i="4"/>
  <c r="L119" i="4"/>
  <c r="K119" i="4"/>
  <c r="J119" i="4"/>
  <c r="I119" i="4"/>
  <c r="H119" i="4"/>
  <c r="AW118" i="4"/>
  <c r="E118" i="4" s="1"/>
  <c r="AC118" i="4"/>
  <c r="I118" i="4"/>
  <c r="BU117" i="4"/>
  <c r="BU116" i="4" s="1"/>
  <c r="BT117" i="4"/>
  <c r="BT116" i="4" s="1"/>
  <c r="BS117" i="4"/>
  <c r="BS116" i="4" s="1"/>
  <c r="BS115" i="4" s="1"/>
  <c r="BR117" i="4"/>
  <c r="BQ117" i="4"/>
  <c r="BQ116" i="4" s="1"/>
  <c r="BQ115" i="4" s="1"/>
  <c r="BP117" i="4"/>
  <c r="BP116" i="4" s="1"/>
  <c r="BO117" i="4"/>
  <c r="BO116" i="4" s="1"/>
  <c r="BN117" i="4"/>
  <c r="BN116" i="4" s="1"/>
  <c r="BN115" i="4" s="1"/>
  <c r="BM117" i="4"/>
  <c r="BL117" i="4"/>
  <c r="BL116" i="4" s="1"/>
  <c r="BL115" i="4" s="1"/>
  <c r="BK117" i="4"/>
  <c r="BJ117" i="4"/>
  <c r="BI117" i="4"/>
  <c r="BI116" i="4" s="1"/>
  <c r="BI115" i="4" s="1"/>
  <c r="BG117" i="4"/>
  <c r="BG116" i="4" s="1"/>
  <c r="BF117" i="4"/>
  <c r="BF116" i="4" s="1"/>
  <c r="BF115" i="4" s="1"/>
  <c r="BE117" i="4"/>
  <c r="BD117" i="4"/>
  <c r="BD116" i="4" s="1"/>
  <c r="BD115" i="4" s="1"/>
  <c r="BC117" i="4"/>
  <c r="BC116" i="4" s="1"/>
  <c r="BB117" i="4"/>
  <c r="BB116" i="4" s="1"/>
  <c r="BA117" i="4"/>
  <c r="AZ117" i="4"/>
  <c r="AZ116" i="4" s="1"/>
  <c r="AZ115" i="4" s="1"/>
  <c r="AY117" i="4"/>
  <c r="AY116" i="4" s="1"/>
  <c r="AY115" i="4" s="1"/>
  <c r="AX117" i="4"/>
  <c r="AT117" i="4"/>
  <c r="AS117" i="4"/>
  <c r="AS116" i="4" s="1"/>
  <c r="AS115" i="4" s="1"/>
  <c r="AR117" i="4"/>
  <c r="AQ117" i="4"/>
  <c r="AQ116" i="4" s="1"/>
  <c r="AQ115" i="4" s="1"/>
  <c r="AP117" i="4"/>
  <c r="AP116" i="4" s="1"/>
  <c r="AP115" i="4" s="1"/>
  <c r="AO117" i="4"/>
  <c r="AO116" i="4" s="1"/>
  <c r="AL117" i="4"/>
  <c r="AK117" i="4"/>
  <c r="AK116" i="4" s="1"/>
  <c r="AK115" i="4" s="1"/>
  <c r="AJ117" i="4"/>
  <c r="AI117" i="4"/>
  <c r="AI116" i="4" s="1"/>
  <c r="AH117" i="4"/>
  <c r="AH116" i="4" s="1"/>
  <c r="AE117" i="4"/>
  <c r="AD117" i="4"/>
  <c r="AB117" i="4"/>
  <c r="AB116" i="4" s="1"/>
  <c r="AB115" i="4" s="1"/>
  <c r="Z117" i="4"/>
  <c r="Y117" i="4"/>
  <c r="X117" i="4"/>
  <c r="X116" i="4" s="1"/>
  <c r="X115" i="4" s="1"/>
  <c r="W117" i="4"/>
  <c r="V117" i="4"/>
  <c r="U117" i="4"/>
  <c r="U116" i="4" s="1"/>
  <c r="U115" i="4" s="1"/>
  <c r="T117" i="4"/>
  <c r="T116" i="4" s="1"/>
  <c r="S117" i="4"/>
  <c r="R117" i="4"/>
  <c r="R116" i="4" s="1"/>
  <c r="R115" i="4" s="1"/>
  <c r="Q117" i="4"/>
  <c r="Q116" i="4" s="1"/>
  <c r="Q115" i="4" s="1"/>
  <c r="P117" i="4"/>
  <c r="P116" i="4" s="1"/>
  <c r="P115" i="4" s="1"/>
  <c r="O117" i="4"/>
  <c r="O116" i="4" s="1"/>
  <c r="O115" i="4" s="1"/>
  <c r="N117" i="4"/>
  <c r="M117" i="4"/>
  <c r="M116" i="4" s="1"/>
  <c r="L117" i="4"/>
  <c r="L116" i="4" s="1"/>
  <c r="L115" i="4" s="1"/>
  <c r="K117" i="4"/>
  <c r="K116" i="4" s="1"/>
  <c r="K115" i="4" s="1"/>
  <c r="J117" i="4"/>
  <c r="I117" i="4"/>
  <c r="I116" i="4" s="1"/>
  <c r="H117" i="4"/>
  <c r="H116" i="4" s="1"/>
  <c r="G117" i="4"/>
  <c r="F117" i="4"/>
  <c r="BR116" i="4"/>
  <c r="BM116" i="4"/>
  <c r="BK116" i="4"/>
  <c r="BK115" i="4" s="1"/>
  <c r="BJ116" i="4"/>
  <c r="BE116" i="4"/>
  <c r="BE115" i="4" s="1"/>
  <c r="BA116" i="4"/>
  <c r="AX116" i="4"/>
  <c r="AT116" i="4"/>
  <c r="AR116" i="4"/>
  <c r="AR115" i="4" s="1"/>
  <c r="AL116" i="4"/>
  <c r="AJ116" i="4"/>
  <c r="AE116" i="4"/>
  <c r="AE115" i="4" s="1"/>
  <c r="Z116" i="4"/>
  <c r="Y116" i="4"/>
  <c r="W116" i="4"/>
  <c r="V116" i="4"/>
  <c r="S116" i="4"/>
  <c r="N116" i="4"/>
  <c r="J116" i="4"/>
  <c r="J115" i="4" s="1"/>
  <c r="G116" i="4"/>
  <c r="F116" i="4"/>
  <c r="BO115" i="4"/>
  <c r="BH115" i="4"/>
  <c r="BC115" i="4"/>
  <c r="AX115" i="4"/>
  <c r="AN115" i="4"/>
  <c r="AM115" i="4"/>
  <c r="AL115" i="4"/>
  <c r="AG115" i="4"/>
  <c r="AF115" i="4"/>
  <c r="AA115" i="4"/>
  <c r="V115" i="4"/>
  <c r="S115" i="4"/>
  <c r="AW114" i="4"/>
  <c r="AH114" i="4"/>
  <c r="AC114" i="4"/>
  <c r="T114" i="4"/>
  <c r="Q114" i="4"/>
  <c r="N114" i="4"/>
  <c r="I114" i="4"/>
  <c r="F114" i="4"/>
  <c r="AW113" i="4"/>
  <c r="AH113" i="4"/>
  <c r="AC113" i="4"/>
  <c r="T113" i="4"/>
  <c r="Q113" i="4"/>
  <c r="N113" i="4"/>
  <c r="I113" i="4"/>
  <c r="F113" i="4"/>
  <c r="AW112" i="4"/>
  <c r="AH112" i="4"/>
  <c r="AC112" i="4"/>
  <c r="T112" i="4"/>
  <c r="Q112" i="4"/>
  <c r="Q110" i="4" s="1"/>
  <c r="Q107" i="4" s="1"/>
  <c r="N112" i="4"/>
  <c r="I112" i="4"/>
  <c r="F112" i="4"/>
  <c r="F110" i="4" s="1"/>
  <c r="AW111" i="4"/>
  <c r="AH111" i="4"/>
  <c r="AC111" i="4"/>
  <c r="AC110" i="4" s="1"/>
  <c r="AC107" i="4" s="1"/>
  <c r="T111" i="4"/>
  <c r="Q111" i="4"/>
  <c r="N111" i="4"/>
  <c r="I111" i="4"/>
  <c r="F111" i="4"/>
  <c r="BU110" i="4"/>
  <c r="BU107" i="4" s="1"/>
  <c r="BT110" i="4"/>
  <c r="BT107" i="4" s="1"/>
  <c r="BS110" i="4"/>
  <c r="BR110" i="4"/>
  <c r="BR107" i="4" s="1"/>
  <c r="BQ110" i="4"/>
  <c r="BQ107" i="4" s="1"/>
  <c r="BP110" i="4"/>
  <c r="BO110" i="4"/>
  <c r="BO107" i="4" s="1"/>
  <c r="BN110" i="4"/>
  <c r="BM110" i="4"/>
  <c r="BL110" i="4"/>
  <c r="BL107" i="4" s="1"/>
  <c r="BK110" i="4"/>
  <c r="BJ110" i="4"/>
  <c r="BI110" i="4"/>
  <c r="BI107" i="4" s="1"/>
  <c r="BH110" i="4"/>
  <c r="BG110" i="4"/>
  <c r="BG107" i="4" s="1"/>
  <c r="BF110" i="4"/>
  <c r="BF107" i="4" s="1"/>
  <c r="BE110" i="4"/>
  <c r="BD110" i="4"/>
  <c r="BD107" i="4" s="1"/>
  <c r="BC110" i="4"/>
  <c r="BC107" i="4" s="1"/>
  <c r="BB110" i="4"/>
  <c r="BA110" i="4"/>
  <c r="BA107" i="4" s="1"/>
  <c r="AZ110" i="4"/>
  <c r="AY110" i="4"/>
  <c r="AY107" i="4" s="1"/>
  <c r="AX110" i="4"/>
  <c r="AV110" i="4"/>
  <c r="AV107" i="4" s="1"/>
  <c r="AU110" i="4"/>
  <c r="AT110" i="4"/>
  <c r="AS110" i="4"/>
  <c r="AS107" i="4" s="1"/>
  <c r="AR110" i="4"/>
  <c r="AR107" i="4" s="1"/>
  <c r="AQ110" i="4"/>
  <c r="AP110" i="4"/>
  <c r="AP107" i="4" s="1"/>
  <c r="AO110" i="4"/>
  <c r="AL110" i="4"/>
  <c r="AL107" i="4" s="1"/>
  <c r="AK110" i="4"/>
  <c r="AJ110" i="4"/>
  <c r="AJ107" i="4" s="1"/>
  <c r="AI110" i="4"/>
  <c r="AH110" i="4"/>
  <c r="AH107" i="4" s="1"/>
  <c r="AG110" i="4"/>
  <c r="AF110" i="4"/>
  <c r="AF107" i="4" s="1"/>
  <c r="AE110" i="4"/>
  <c r="AE107" i="4" s="1"/>
  <c r="AD110" i="4"/>
  <c r="AD107" i="4" s="1"/>
  <c r="AB110" i="4"/>
  <c r="AA110" i="4"/>
  <c r="AA107" i="4" s="1"/>
  <c r="Z110" i="4"/>
  <c r="Z107" i="4" s="1"/>
  <c r="Y110" i="4"/>
  <c r="X110" i="4"/>
  <c r="X107" i="4" s="1"/>
  <c r="W110" i="4"/>
  <c r="V110" i="4"/>
  <c r="V107" i="4" s="1"/>
  <c r="U110" i="4"/>
  <c r="U107" i="4" s="1"/>
  <c r="S110" i="4"/>
  <c r="S107" i="4" s="1"/>
  <c r="R110" i="4"/>
  <c r="R107" i="4" s="1"/>
  <c r="P110" i="4"/>
  <c r="P107" i="4" s="1"/>
  <c r="O110" i="4"/>
  <c r="O107" i="4" s="1"/>
  <c r="M110" i="4"/>
  <c r="M107" i="4" s="1"/>
  <c r="L110" i="4"/>
  <c r="L107" i="4" s="1"/>
  <c r="K110" i="4"/>
  <c r="K107" i="4" s="1"/>
  <c r="J110" i="4"/>
  <c r="J107" i="4" s="1"/>
  <c r="H110" i="4"/>
  <c r="H107" i="4" s="1"/>
  <c r="G110" i="4"/>
  <c r="G107" i="4" s="1"/>
  <c r="AH109" i="4"/>
  <c r="AK108" i="4"/>
  <c r="AI108" i="4"/>
  <c r="AH108" i="4" s="1"/>
  <c r="BS107" i="4"/>
  <c r="BP107" i="4"/>
  <c r="BN107" i="4"/>
  <c r="BM107" i="4"/>
  <c r="BK107" i="4"/>
  <c r="BJ107" i="4"/>
  <c r="BH107" i="4"/>
  <c r="BE107" i="4"/>
  <c r="BB107" i="4"/>
  <c r="AZ107" i="4"/>
  <c r="AX107" i="4"/>
  <c r="AU107" i="4"/>
  <c r="AT107" i="4"/>
  <c r="AQ107" i="4"/>
  <c r="AO107" i="4"/>
  <c r="AN107" i="4"/>
  <c r="AM107" i="4"/>
  <c r="AG107" i="4"/>
  <c r="AB107" i="4"/>
  <c r="Y107" i="4"/>
  <c r="W107" i="4"/>
  <c r="AU106" i="4"/>
  <c r="AS106" i="4"/>
  <c r="AS104" i="4" s="1"/>
  <c r="AO106" i="4"/>
  <c r="AH106" i="4"/>
  <c r="AC106" i="4"/>
  <c r="T106" i="4"/>
  <c r="N106" i="4"/>
  <c r="I106" i="4"/>
  <c r="F106" i="4"/>
  <c r="AH105" i="4"/>
  <c r="AC105" i="4"/>
  <c r="T105" i="4"/>
  <c r="I105" i="4"/>
  <c r="BU104" i="4"/>
  <c r="BT104" i="4"/>
  <c r="BS104" i="4"/>
  <c r="BR104" i="4"/>
  <c r="BQ104" i="4"/>
  <c r="BP104" i="4"/>
  <c r="BO104" i="4"/>
  <c r="BN104" i="4"/>
  <c r="BM104" i="4"/>
  <c r="BL104" i="4"/>
  <c r="BK104" i="4"/>
  <c r="BJ104" i="4"/>
  <c r="BI104" i="4"/>
  <c r="BB104" i="4"/>
  <c r="BA104" i="4"/>
  <c r="AW104" i="4"/>
  <c r="AV104" i="4"/>
  <c r="AU104" i="4"/>
  <c r="AT104" i="4"/>
  <c r="AQ104" i="4"/>
  <c r="AP104" i="4"/>
  <c r="AO104" i="4"/>
  <c r="AL104" i="4"/>
  <c r="AK104" i="4"/>
  <c r="AJ104" i="4"/>
  <c r="AI104" i="4"/>
  <c r="AG104" i="4"/>
  <c r="AF104" i="4"/>
  <c r="AE104" i="4"/>
  <c r="AD104" i="4"/>
  <c r="AB104" i="4"/>
  <c r="AB97" i="4" s="1"/>
  <c r="AA104" i="4"/>
  <c r="Z104" i="4"/>
  <c r="Y104" i="4"/>
  <c r="Y97" i="4" s="1"/>
  <c r="Y96" i="4" s="1"/>
  <c r="X104" i="4"/>
  <c r="W104" i="4"/>
  <c r="V104" i="4"/>
  <c r="V97" i="4" s="1"/>
  <c r="V96" i="4" s="1"/>
  <c r="U104" i="4"/>
  <c r="T104" i="4"/>
  <c r="S104" i="4"/>
  <c r="Q104" i="4"/>
  <c r="P104" i="4"/>
  <c r="I104" i="4"/>
  <c r="G104" i="4"/>
  <c r="AT103" i="4"/>
  <c r="AJ103" i="4"/>
  <c r="AJ101" i="4" s="1"/>
  <c r="AI103" i="4"/>
  <c r="AC103" i="4"/>
  <c r="T103" i="4"/>
  <c r="I103" i="4"/>
  <c r="F103" i="4"/>
  <c r="AH102" i="4"/>
  <c r="AC102" i="4"/>
  <c r="I102" i="4"/>
  <c r="F102" i="4"/>
  <c r="BU101" i="4"/>
  <c r="BT101" i="4"/>
  <c r="BS101" i="4"/>
  <c r="BR101" i="4"/>
  <c r="BQ101" i="4"/>
  <c r="BQ97" i="4" s="1"/>
  <c r="BP101" i="4"/>
  <c r="BP97" i="4" s="1"/>
  <c r="BN101" i="4"/>
  <c r="BM101" i="4"/>
  <c r="BL101" i="4"/>
  <c r="BK101" i="4"/>
  <c r="BJ101" i="4"/>
  <c r="BI101" i="4"/>
  <c r="BH101" i="4"/>
  <c r="BB101" i="4"/>
  <c r="BA101" i="4"/>
  <c r="AW101" i="4"/>
  <c r="AV101" i="4"/>
  <c r="AU101" i="4"/>
  <c r="AT101" i="4"/>
  <c r="AS101" i="4"/>
  <c r="AQ101" i="4"/>
  <c r="AP101" i="4"/>
  <c r="AO101" i="4"/>
  <c r="AL101" i="4"/>
  <c r="AK101" i="4"/>
  <c r="AI101" i="4"/>
  <c r="AG101" i="4"/>
  <c r="AF101" i="4"/>
  <c r="AE101" i="4"/>
  <c r="AD101" i="4"/>
  <c r="U101" i="4"/>
  <c r="T101" i="4"/>
  <c r="S101" i="4"/>
  <c r="Q101" i="4"/>
  <c r="P101" i="4"/>
  <c r="O101" i="4"/>
  <c r="N101" i="4"/>
  <c r="I101" i="4"/>
  <c r="I97" i="4" s="1"/>
  <c r="H101" i="4"/>
  <c r="G101" i="4"/>
  <c r="F101" i="4"/>
  <c r="AC100" i="4"/>
  <c r="U100" i="4"/>
  <c r="T100" i="4"/>
  <c r="T98" i="4" s="1"/>
  <c r="T97" i="4" s="1"/>
  <c r="I100" i="4"/>
  <c r="F100" i="4"/>
  <c r="AC99" i="4"/>
  <c r="T99" i="4"/>
  <c r="I99" i="4"/>
  <c r="BU98" i="4"/>
  <c r="BU97" i="4" s="1"/>
  <c r="BU96" i="4" s="1"/>
  <c r="BT98" i="4"/>
  <c r="BS98" i="4"/>
  <c r="BR98" i="4"/>
  <c r="BQ98" i="4"/>
  <c r="BP98" i="4"/>
  <c r="BO98" i="4"/>
  <c r="BO97" i="4" s="1"/>
  <c r="BO96" i="4" s="1"/>
  <c r="BN98" i="4"/>
  <c r="BM98" i="4"/>
  <c r="BL98" i="4"/>
  <c r="BK98" i="4"/>
  <c r="BJ98" i="4"/>
  <c r="BI98" i="4"/>
  <c r="BI97" i="4" s="1"/>
  <c r="BI96" i="4" s="1"/>
  <c r="BH98" i="4"/>
  <c r="BG98" i="4"/>
  <c r="BG97" i="4" s="1"/>
  <c r="BF98" i="4"/>
  <c r="BE98" i="4"/>
  <c r="BE97" i="4" s="1"/>
  <c r="BE96" i="4" s="1"/>
  <c r="BD98" i="4"/>
  <c r="BD97" i="4" s="1"/>
  <c r="BD96" i="4" s="1"/>
  <c r="BC98" i="4"/>
  <c r="BC97" i="4" s="1"/>
  <c r="BB98" i="4"/>
  <c r="BA98" i="4"/>
  <c r="AZ98" i="4"/>
  <c r="AZ97" i="4" s="1"/>
  <c r="AZ96" i="4" s="1"/>
  <c r="AY98" i="4"/>
  <c r="AY97" i="4" s="1"/>
  <c r="AX98" i="4"/>
  <c r="AW98" i="4"/>
  <c r="AW97" i="4" s="1"/>
  <c r="AV98" i="4"/>
  <c r="AU98" i="4"/>
  <c r="AT98" i="4"/>
  <c r="AS98" i="4"/>
  <c r="AR98" i="4"/>
  <c r="AR97" i="4" s="1"/>
  <c r="AQ98" i="4"/>
  <c r="AQ97" i="4" s="1"/>
  <c r="AQ96" i="4" s="1"/>
  <c r="AP98" i="4"/>
  <c r="AO98" i="4"/>
  <c r="AL98" i="4"/>
  <c r="AL97" i="4" s="1"/>
  <c r="AL96" i="4" s="1"/>
  <c r="AK98" i="4"/>
  <c r="AK97" i="4" s="1"/>
  <c r="AJ98" i="4"/>
  <c r="AI98" i="4"/>
  <c r="AH98" i="4"/>
  <c r="AE98" i="4"/>
  <c r="AD98" i="4"/>
  <c r="AC98" i="4" s="1"/>
  <c r="AB98" i="4"/>
  <c r="AA98" i="4"/>
  <c r="Z98" i="4"/>
  <c r="Y98" i="4"/>
  <c r="X98" i="4"/>
  <c r="X97" i="4" s="1"/>
  <c r="W98" i="4"/>
  <c r="V98" i="4"/>
  <c r="U98" i="4"/>
  <c r="U97" i="4" s="1"/>
  <c r="S98" i="4"/>
  <c r="Q98" i="4"/>
  <c r="Q97" i="4" s="1"/>
  <c r="P98" i="4"/>
  <c r="P97" i="4" s="1"/>
  <c r="P96" i="4" s="1"/>
  <c r="O98" i="4"/>
  <c r="N98" i="4"/>
  <c r="N97" i="4" s="1"/>
  <c r="I98" i="4"/>
  <c r="H98" i="4"/>
  <c r="H97" i="4" s="1"/>
  <c r="G98" i="4"/>
  <c r="F98" i="4"/>
  <c r="BN97" i="4"/>
  <c r="BN96" i="4" s="1"/>
  <c r="BH97" i="4"/>
  <c r="BF97" i="4"/>
  <c r="AX97" i="4"/>
  <c r="AX96" i="4" s="1"/>
  <c r="AP97" i="4"/>
  <c r="AN97" i="4"/>
  <c r="AM97" i="4"/>
  <c r="AG97" i="4"/>
  <c r="AG96" i="4" s="1"/>
  <c r="Z97" i="4"/>
  <c r="Z96" i="4" s="1"/>
  <c r="R97" i="4"/>
  <c r="O97" i="4"/>
  <c r="M97" i="4"/>
  <c r="L97" i="4"/>
  <c r="K97" i="4"/>
  <c r="J97" i="4"/>
  <c r="J96" i="4" s="1"/>
  <c r="BC96" i="4"/>
  <c r="M96" i="4"/>
  <c r="AH95" i="4"/>
  <c r="AH91" i="4" s="1"/>
  <c r="AH90" i="4" s="1"/>
  <c r="AC95" i="4"/>
  <c r="T95" i="4"/>
  <c r="Q95" i="4"/>
  <c r="N95" i="4"/>
  <c r="I95" i="4"/>
  <c r="F95" i="4"/>
  <c r="AO94" i="4"/>
  <c r="AO91" i="4" s="1"/>
  <c r="AO90" i="4" s="1"/>
  <c r="AH94" i="4"/>
  <c r="AC94" i="4"/>
  <c r="T94" i="4"/>
  <c r="S94" i="4"/>
  <c r="S91" i="4" s="1"/>
  <c r="S90" i="4" s="1"/>
  <c r="Q94" i="4"/>
  <c r="Q91" i="4" s="1"/>
  <c r="Q90" i="4" s="1"/>
  <c r="O94" i="4"/>
  <c r="N94" i="4"/>
  <c r="J94" i="4"/>
  <c r="I94" i="4" s="1"/>
  <c r="G94" i="4"/>
  <c r="F94" i="4" s="1"/>
  <c r="AL93" i="4"/>
  <c r="AH93" i="4"/>
  <c r="AC93" i="4"/>
  <c r="T93" i="4"/>
  <c r="Q93" i="4"/>
  <c r="N93" i="4"/>
  <c r="I93" i="4"/>
  <c r="F93" i="4"/>
  <c r="AH92" i="4"/>
  <c r="AC92" i="4"/>
  <c r="T92" i="4"/>
  <c r="T91" i="4" s="1"/>
  <c r="T90" i="4" s="1"/>
  <c r="Q92" i="4"/>
  <c r="N92" i="4"/>
  <c r="I92" i="4"/>
  <c r="F92" i="4"/>
  <c r="BU91" i="4"/>
  <c r="BT91" i="4"/>
  <c r="BT90" i="4" s="1"/>
  <c r="BS91" i="4"/>
  <c r="BR91" i="4"/>
  <c r="BQ91" i="4"/>
  <c r="BQ90" i="4" s="1"/>
  <c r="BP91" i="4"/>
  <c r="BO91" i="4"/>
  <c r="BO90" i="4" s="1"/>
  <c r="BN91" i="4"/>
  <c r="BN90" i="4" s="1"/>
  <c r="BM91" i="4"/>
  <c r="BM90" i="4" s="1"/>
  <c r="BL91" i="4"/>
  <c r="BL90" i="4" s="1"/>
  <c r="BK91" i="4"/>
  <c r="BK90" i="4" s="1"/>
  <c r="BJ91" i="4"/>
  <c r="BI91" i="4"/>
  <c r="BH91" i="4"/>
  <c r="BH90" i="4" s="1"/>
  <c r="BG91" i="4"/>
  <c r="BG90" i="4" s="1"/>
  <c r="BF91" i="4"/>
  <c r="BF90" i="4" s="1"/>
  <c r="BE91" i="4"/>
  <c r="BD91" i="4"/>
  <c r="BD90" i="4" s="1"/>
  <c r="BC91" i="4"/>
  <c r="BC90" i="4" s="1"/>
  <c r="BB91" i="4"/>
  <c r="BB90" i="4" s="1"/>
  <c r="BA91" i="4"/>
  <c r="AZ91" i="4"/>
  <c r="AY91" i="4"/>
  <c r="AY90" i="4" s="1"/>
  <c r="AX91" i="4"/>
  <c r="AX90" i="4" s="1"/>
  <c r="AW91" i="4"/>
  <c r="AW90" i="4" s="1"/>
  <c r="AV91" i="4"/>
  <c r="AU91" i="4"/>
  <c r="AT91" i="4"/>
  <c r="AS91" i="4"/>
  <c r="AS90" i="4" s="1"/>
  <c r="AR91" i="4"/>
  <c r="AQ91" i="4"/>
  <c r="AP91" i="4"/>
  <c r="AP90" i="4" s="1"/>
  <c r="AN91" i="4"/>
  <c r="AM91" i="4"/>
  <c r="AM90" i="4" s="1"/>
  <c r="AL91" i="4"/>
  <c r="AL90" i="4" s="1"/>
  <c r="AK91" i="4"/>
  <c r="AJ91" i="4"/>
  <c r="AI91" i="4"/>
  <c r="AI90" i="4" s="1"/>
  <c r="AG91" i="4"/>
  <c r="AF91" i="4"/>
  <c r="AF90" i="4" s="1"/>
  <c r="AE91" i="4"/>
  <c r="AE90" i="4" s="1"/>
  <c r="AD91" i="4"/>
  <c r="AB91" i="4"/>
  <c r="AB90" i="4" s="1"/>
  <c r="AA91" i="4"/>
  <c r="AA90" i="4" s="1"/>
  <c r="Z91" i="4"/>
  <c r="Y91" i="4"/>
  <c r="X91" i="4"/>
  <c r="X90" i="4" s="1"/>
  <c r="W91" i="4"/>
  <c r="W90" i="4" s="1"/>
  <c r="V91" i="4"/>
  <c r="V90" i="4" s="1"/>
  <c r="U91" i="4"/>
  <c r="U90" i="4" s="1"/>
  <c r="R91" i="4"/>
  <c r="P91" i="4"/>
  <c r="P90" i="4" s="1"/>
  <c r="O91" i="4"/>
  <c r="O90" i="4" s="1"/>
  <c r="M91" i="4"/>
  <c r="L91" i="4"/>
  <c r="L90" i="4" s="1"/>
  <c r="K91" i="4"/>
  <c r="K90" i="4" s="1"/>
  <c r="H91" i="4"/>
  <c r="H90" i="4" s="1"/>
  <c r="BU90" i="4"/>
  <c r="BS90" i="4"/>
  <c r="BR90" i="4"/>
  <c r="BP90" i="4"/>
  <c r="BJ90" i="4"/>
  <c r="BI90" i="4"/>
  <c r="BE90" i="4"/>
  <c r="BA90" i="4"/>
  <c r="AZ90" i="4"/>
  <c r="AT90" i="4"/>
  <c r="AR90" i="4"/>
  <c r="AQ90" i="4"/>
  <c r="AK90" i="4"/>
  <c r="AJ90" i="4"/>
  <c r="AG90" i="4"/>
  <c r="AD90" i="4"/>
  <c r="Z90" i="4"/>
  <c r="Y90" i="4"/>
  <c r="R90" i="4"/>
  <c r="M90" i="4"/>
  <c r="E89" i="4"/>
  <c r="E88" i="4"/>
  <c r="E87" i="4"/>
  <c r="AC86" i="4"/>
  <c r="E86" i="4" s="1"/>
  <c r="Q86" i="4"/>
  <c r="Q84" i="4" s="1"/>
  <c r="AC85" i="4"/>
  <c r="E85" i="4"/>
  <c r="BU84" i="4"/>
  <c r="BT84" i="4"/>
  <c r="BS84" i="4"/>
  <c r="BR84" i="4"/>
  <c r="BQ84" i="4"/>
  <c r="BP84" i="4"/>
  <c r="BO84" i="4"/>
  <c r="BN84" i="4"/>
  <c r="BM84" i="4"/>
  <c r="BL84" i="4"/>
  <c r="BK84" i="4"/>
  <c r="BJ84" i="4"/>
  <c r="BI84" i="4"/>
  <c r="BH84" i="4"/>
  <c r="BG84" i="4"/>
  <c r="BF84" i="4"/>
  <c r="BE84" i="4"/>
  <c r="BD84" i="4"/>
  <c r="BC84" i="4"/>
  <c r="BB84" i="4"/>
  <c r="BA84" i="4"/>
  <c r="AZ84" i="4"/>
  <c r="AY84" i="4"/>
  <c r="AX84" i="4"/>
  <c r="AW84" i="4"/>
  <c r="AV84" i="4"/>
  <c r="AU84" i="4"/>
  <c r="AT84" i="4"/>
  <c r="AS84" i="4"/>
  <c r="AR84" i="4"/>
  <c r="AQ84" i="4"/>
  <c r="AP84" i="4"/>
  <c r="AO84" i="4"/>
  <c r="AN84" i="4"/>
  <c r="AM84" i="4"/>
  <c r="AL84" i="4"/>
  <c r="AK84" i="4"/>
  <c r="AJ84" i="4"/>
  <c r="AI84" i="4"/>
  <c r="AH84" i="4"/>
  <c r="AG84" i="4"/>
  <c r="AF84" i="4"/>
  <c r="AE84" i="4"/>
  <c r="AD84" i="4"/>
  <c r="AB84" i="4"/>
  <c r="AA84" i="4"/>
  <c r="Z84" i="4"/>
  <c r="Y84" i="4"/>
  <c r="X84" i="4"/>
  <c r="W84" i="4"/>
  <c r="V84" i="4"/>
  <c r="U84" i="4"/>
  <c r="T84" i="4"/>
  <c r="S84" i="4"/>
  <c r="R84" i="4"/>
  <c r="P84" i="4"/>
  <c r="O84" i="4"/>
  <c r="N84" i="4"/>
  <c r="M84" i="4"/>
  <c r="L84" i="4"/>
  <c r="K84" i="4"/>
  <c r="J84" i="4"/>
  <c r="I84" i="4"/>
  <c r="H84" i="4"/>
  <c r="G84" i="4"/>
  <c r="F84" i="4"/>
  <c r="BU83" i="4"/>
  <c r="BT83" i="4"/>
  <c r="BS83" i="4"/>
  <c r="BR83" i="4"/>
  <c r="BR82" i="4" s="1"/>
  <c r="BQ83" i="4"/>
  <c r="BQ82" i="4" s="1"/>
  <c r="BP83" i="4"/>
  <c r="BP82" i="4" s="1"/>
  <c r="BO83" i="4"/>
  <c r="BO82" i="4" s="1"/>
  <c r="BN83" i="4"/>
  <c r="BM83" i="4"/>
  <c r="BM82" i="4" s="1"/>
  <c r="BL83" i="4"/>
  <c r="BK83" i="4"/>
  <c r="BJ83" i="4"/>
  <c r="BJ82" i="4" s="1"/>
  <c r="BI83" i="4"/>
  <c r="BH83" i="4"/>
  <c r="BH82" i="4" s="1"/>
  <c r="BG83" i="4"/>
  <c r="BG82" i="4" s="1"/>
  <c r="BF83" i="4"/>
  <c r="BE83" i="4"/>
  <c r="BE82" i="4" s="1"/>
  <c r="BD83" i="4"/>
  <c r="BC83" i="4"/>
  <c r="BC82" i="4" s="1"/>
  <c r="BB83" i="4"/>
  <c r="BB82" i="4" s="1"/>
  <c r="BA83" i="4"/>
  <c r="BA82" i="4" s="1"/>
  <c r="AZ83" i="4"/>
  <c r="AZ82" i="4" s="1"/>
  <c r="AY83" i="4"/>
  <c r="AY82" i="4" s="1"/>
  <c r="AX83" i="4"/>
  <c r="AW83" i="4"/>
  <c r="AV83" i="4"/>
  <c r="AV82" i="4" s="1"/>
  <c r="AU83" i="4"/>
  <c r="AT83" i="4"/>
  <c r="AT82" i="4" s="1"/>
  <c r="AS83" i="4"/>
  <c r="AS82" i="4" s="1"/>
  <c r="AR83" i="4"/>
  <c r="AR82" i="4" s="1"/>
  <c r="AQ83" i="4"/>
  <c r="AQ82" i="4" s="1"/>
  <c r="AP83" i="4"/>
  <c r="AP82" i="4" s="1"/>
  <c r="AO83" i="4"/>
  <c r="AL83" i="4"/>
  <c r="AK83" i="4"/>
  <c r="AK82" i="4" s="1"/>
  <c r="AJ83" i="4"/>
  <c r="AJ82" i="4" s="1"/>
  <c r="AI83" i="4"/>
  <c r="AH83" i="4"/>
  <c r="AH82" i="4" s="1"/>
  <c r="AG83" i="4"/>
  <c r="AG82" i="4" s="1"/>
  <c r="AF83" i="4"/>
  <c r="AE83" i="4"/>
  <c r="AD83" i="4"/>
  <c r="AB83" i="4"/>
  <c r="AB82" i="4" s="1"/>
  <c r="AA83" i="4"/>
  <c r="AA82" i="4" s="1"/>
  <c r="Z83" i="4"/>
  <c r="Z82" i="4" s="1"/>
  <c r="Y83" i="4"/>
  <c r="Y82" i="4" s="1"/>
  <c r="X83" i="4"/>
  <c r="W83" i="4"/>
  <c r="W82" i="4" s="1"/>
  <c r="V83" i="4"/>
  <c r="V82" i="4" s="1"/>
  <c r="U83" i="4"/>
  <c r="T83" i="4"/>
  <c r="T82" i="4" s="1"/>
  <c r="S83" i="4"/>
  <c r="S82" i="4" s="1"/>
  <c r="R83" i="4"/>
  <c r="R82" i="4" s="1"/>
  <c r="P83" i="4"/>
  <c r="P82" i="4" s="1"/>
  <c r="O83" i="4"/>
  <c r="N83" i="4"/>
  <c r="N82" i="4" s="1"/>
  <c r="M83" i="4"/>
  <c r="M82" i="4" s="1"/>
  <c r="L83" i="4"/>
  <c r="L82" i="4" s="1"/>
  <c r="K83" i="4"/>
  <c r="J83" i="4"/>
  <c r="J82" i="4" s="1"/>
  <c r="J71" i="4" s="1"/>
  <c r="I83" i="4"/>
  <c r="I82" i="4" s="1"/>
  <c r="H83" i="4"/>
  <c r="G83" i="4"/>
  <c r="G82" i="4" s="1"/>
  <c r="F83" i="4"/>
  <c r="BU82" i="4"/>
  <c r="BT82" i="4"/>
  <c r="BS82" i="4"/>
  <c r="BN82" i="4"/>
  <c r="BL82" i="4"/>
  <c r="BK82" i="4"/>
  <c r="BI82" i="4"/>
  <c r="BF82" i="4"/>
  <c r="BD82" i="4"/>
  <c r="AX82" i="4"/>
  <c r="AW82" i="4"/>
  <c r="AU82" i="4"/>
  <c r="AO82" i="4"/>
  <c r="AL82" i="4"/>
  <c r="AI82" i="4"/>
  <c r="AF82" i="4"/>
  <c r="AD82" i="4"/>
  <c r="X82" i="4"/>
  <c r="U82" i="4"/>
  <c r="O82" i="4"/>
  <c r="K82" i="4"/>
  <c r="H82" i="4"/>
  <c r="F82" i="4"/>
  <c r="AN81" i="4"/>
  <c r="AL81" i="4" s="1"/>
  <c r="AC81" i="4"/>
  <c r="Q81" i="4"/>
  <c r="Q79" i="4" s="1"/>
  <c r="Q72" i="4" s="1"/>
  <c r="P81" i="4"/>
  <c r="N81" i="4" s="1"/>
  <c r="I81" i="4"/>
  <c r="G81" i="4"/>
  <c r="AL80" i="4"/>
  <c r="AL79" i="4" s="1"/>
  <c r="AC80" i="4"/>
  <c r="N80" i="4"/>
  <c r="N79" i="4" s="1"/>
  <c r="I80" i="4"/>
  <c r="F80" i="4"/>
  <c r="BU79" i="4"/>
  <c r="BT79" i="4"/>
  <c r="BS79" i="4"/>
  <c r="BR79" i="4"/>
  <c r="BQ79" i="4"/>
  <c r="BP79" i="4"/>
  <c r="BO79" i="4"/>
  <c r="BN79" i="4"/>
  <c r="BM79" i="4"/>
  <c r="BL79" i="4"/>
  <c r="BK79" i="4"/>
  <c r="BJ79" i="4"/>
  <c r="BI79" i="4"/>
  <c r="BH79" i="4"/>
  <c r="BG79" i="4"/>
  <c r="BF79" i="4"/>
  <c r="BE79" i="4"/>
  <c r="BD79" i="4"/>
  <c r="BC79" i="4"/>
  <c r="BB79" i="4"/>
  <c r="BA79" i="4"/>
  <c r="AZ79" i="4"/>
  <c r="AY79" i="4"/>
  <c r="AX79" i="4"/>
  <c r="AW79" i="4"/>
  <c r="AT79" i="4"/>
  <c r="AS79" i="4"/>
  <c r="AR79" i="4"/>
  <c r="AQ79" i="4"/>
  <c r="AP79" i="4"/>
  <c r="AO79" i="4"/>
  <c r="AN79" i="4"/>
  <c r="AM79" i="4"/>
  <c r="AK79" i="4"/>
  <c r="AJ79" i="4"/>
  <c r="AJ72" i="4" s="1"/>
  <c r="AI79" i="4"/>
  <c r="AH79" i="4"/>
  <c r="AE79" i="4"/>
  <c r="AD79" i="4"/>
  <c r="AB79" i="4"/>
  <c r="AB72" i="4" s="1"/>
  <c r="Z79" i="4"/>
  <c r="Y79" i="4"/>
  <c r="X79" i="4"/>
  <c r="X72" i="4" s="1"/>
  <c r="X71" i="4" s="1"/>
  <c r="W79" i="4"/>
  <c r="V79" i="4"/>
  <c r="U79" i="4"/>
  <c r="U72" i="4" s="1"/>
  <c r="T79" i="4"/>
  <c r="S79" i="4"/>
  <c r="R79" i="4"/>
  <c r="R72" i="4" s="1"/>
  <c r="O79" i="4"/>
  <c r="M79" i="4"/>
  <c r="L79" i="4"/>
  <c r="K79" i="4"/>
  <c r="J79" i="4"/>
  <c r="H79" i="4"/>
  <c r="AL78" i="4"/>
  <c r="AL76" i="4" s="1"/>
  <c r="AH78" i="4"/>
  <c r="AH76" i="4" s="1"/>
  <c r="AC78" i="4"/>
  <c r="T78" i="4"/>
  <c r="Q78" i="4"/>
  <c r="Q76" i="4" s="1"/>
  <c r="N78" i="4"/>
  <c r="I78" i="4"/>
  <c r="F78" i="4"/>
  <c r="AL77" i="4"/>
  <c r="AC77" i="4"/>
  <c r="N77" i="4"/>
  <c r="I77" i="4"/>
  <c r="BU76" i="4"/>
  <c r="BT76" i="4"/>
  <c r="BT72" i="4" s="1"/>
  <c r="BS76" i="4"/>
  <c r="BS72" i="4" s="1"/>
  <c r="BR76" i="4"/>
  <c r="BQ76" i="4"/>
  <c r="BP76" i="4"/>
  <c r="BO76" i="4"/>
  <c r="BN76" i="4"/>
  <c r="BM76" i="4"/>
  <c r="BL76" i="4"/>
  <c r="BL72" i="4" s="1"/>
  <c r="BL71" i="4" s="1"/>
  <c r="BK76" i="4"/>
  <c r="BJ76" i="4"/>
  <c r="BI76" i="4"/>
  <c r="BH76" i="4"/>
  <c r="BH72" i="4" s="1"/>
  <c r="BH71" i="4" s="1"/>
  <c r="BG76" i="4"/>
  <c r="BG72" i="4" s="1"/>
  <c r="BF76" i="4"/>
  <c r="BE76" i="4"/>
  <c r="BD76" i="4"/>
  <c r="BD72" i="4" s="1"/>
  <c r="BD71" i="4" s="1"/>
  <c r="BC76" i="4"/>
  <c r="BB76" i="4"/>
  <c r="BA76" i="4"/>
  <c r="BA72" i="4" s="1"/>
  <c r="AZ76" i="4"/>
  <c r="AZ72" i="4" s="1"/>
  <c r="AY76" i="4"/>
  <c r="AX76" i="4"/>
  <c r="AW76" i="4"/>
  <c r="AT76" i="4"/>
  <c r="AT72" i="4" s="1"/>
  <c r="AS76" i="4"/>
  <c r="AS72" i="4" s="1"/>
  <c r="AR76" i="4"/>
  <c r="AR72" i="4" s="1"/>
  <c r="AR71" i="4" s="1"/>
  <c r="AQ76" i="4"/>
  <c r="AP76" i="4"/>
  <c r="AO76" i="4"/>
  <c r="AO72" i="4" s="1"/>
  <c r="AO71" i="4" s="1"/>
  <c r="AN76" i="4"/>
  <c r="AM76" i="4"/>
  <c r="AK76" i="4"/>
  <c r="AJ76" i="4"/>
  <c r="AI76" i="4"/>
  <c r="AG76" i="4"/>
  <c r="AG72" i="4" s="1"/>
  <c r="AG71" i="4" s="1"/>
  <c r="AE76" i="4"/>
  <c r="AE72" i="4" s="1"/>
  <c r="AD76" i="4"/>
  <c r="AC76" i="4" s="1"/>
  <c r="AB76" i="4"/>
  <c r="Z76" i="4"/>
  <c r="Z72" i="4" s="1"/>
  <c r="Y76" i="4"/>
  <c r="X76" i="4"/>
  <c r="W76" i="4"/>
  <c r="W72" i="4" s="1"/>
  <c r="V76" i="4"/>
  <c r="V72" i="4" s="1"/>
  <c r="U76" i="4"/>
  <c r="T76" i="4"/>
  <c r="T72" i="4" s="1"/>
  <c r="S76" i="4"/>
  <c r="S72" i="4" s="1"/>
  <c r="S71" i="4" s="1"/>
  <c r="R76" i="4"/>
  <c r="P76" i="4"/>
  <c r="O76" i="4"/>
  <c r="N76" i="4"/>
  <c r="M76" i="4"/>
  <c r="L76" i="4"/>
  <c r="L72" i="4" s="1"/>
  <c r="K76" i="4"/>
  <c r="J76" i="4"/>
  <c r="J72" i="4" s="1"/>
  <c r="H76" i="4"/>
  <c r="G76" i="4"/>
  <c r="AQ75" i="4"/>
  <c r="AQ73" i="4" s="1"/>
  <c r="AQ72" i="4" s="1"/>
  <c r="AQ71" i="4" s="1"/>
  <c r="N75" i="4"/>
  <c r="I75" i="4"/>
  <c r="F75" i="4"/>
  <c r="N74" i="4"/>
  <c r="I74" i="4"/>
  <c r="F74" i="4"/>
  <c r="F73" i="4" s="1"/>
  <c r="P73" i="4"/>
  <c r="O73" i="4"/>
  <c r="G73" i="4"/>
  <c r="BU72" i="4"/>
  <c r="BU71" i="4" s="1"/>
  <c r="BR72" i="4"/>
  <c r="BP72" i="4"/>
  <c r="BM72" i="4"/>
  <c r="BM71" i="4" s="1"/>
  <c r="BJ72" i="4"/>
  <c r="BE72" i="4"/>
  <c r="BB72" i="4"/>
  <c r="AW72" i="4"/>
  <c r="AW71" i="4" s="1"/>
  <c r="AV72" i="4"/>
  <c r="AU72" i="4"/>
  <c r="AF72" i="4"/>
  <c r="AA72" i="4"/>
  <c r="Y72" i="4"/>
  <c r="Y71" i="4" s="1"/>
  <c r="K72" i="4"/>
  <c r="K71" i="4" s="1"/>
  <c r="AA71" i="4"/>
  <c r="E70" i="4"/>
  <c r="BU69" i="4"/>
  <c r="BT69" i="4"/>
  <c r="BT68" i="4" s="1"/>
  <c r="BS69" i="4"/>
  <c r="BR69" i="4"/>
  <c r="BQ69" i="4"/>
  <c r="BQ68" i="4" s="1"/>
  <c r="BP69" i="4"/>
  <c r="BP68" i="4" s="1"/>
  <c r="BO69" i="4"/>
  <c r="BO68" i="4" s="1"/>
  <c r="BN69" i="4"/>
  <c r="BN68" i="4" s="1"/>
  <c r="BM69" i="4"/>
  <c r="BL69" i="4"/>
  <c r="BK69" i="4"/>
  <c r="BJ69" i="4"/>
  <c r="BI69" i="4"/>
  <c r="BH69" i="4"/>
  <c r="BH68" i="4" s="1"/>
  <c r="BH65" i="4" s="1"/>
  <c r="BG69" i="4"/>
  <c r="BG68" i="4" s="1"/>
  <c r="BF69" i="4"/>
  <c r="BE69" i="4"/>
  <c r="BD69" i="4"/>
  <c r="BC69" i="4"/>
  <c r="BB69" i="4"/>
  <c r="BB68" i="4" s="1"/>
  <c r="BA69" i="4"/>
  <c r="BA68" i="4" s="1"/>
  <c r="BA65" i="4" s="1"/>
  <c r="AZ69" i="4"/>
  <c r="AZ68" i="4" s="1"/>
  <c r="AY69" i="4"/>
  <c r="AY68" i="4" s="1"/>
  <c r="AX69" i="4"/>
  <c r="AW69" i="4"/>
  <c r="AV69" i="4"/>
  <c r="AV68" i="4" s="1"/>
  <c r="AU69" i="4"/>
  <c r="AU68" i="4" s="1"/>
  <c r="AU65" i="4" s="1"/>
  <c r="AT69" i="4"/>
  <c r="AS69" i="4"/>
  <c r="AS68" i="4" s="1"/>
  <c r="AR69" i="4"/>
  <c r="AR68" i="4" s="1"/>
  <c r="AQ69" i="4"/>
  <c r="AQ68" i="4" s="1"/>
  <c r="AP69" i="4"/>
  <c r="AO69" i="4"/>
  <c r="AN69" i="4"/>
  <c r="AM69" i="4"/>
  <c r="AL69" i="4"/>
  <c r="AK69" i="4"/>
  <c r="AJ69" i="4"/>
  <c r="AJ68" i="4" s="1"/>
  <c r="AJ65" i="4" s="1"/>
  <c r="AI69" i="4"/>
  <c r="AI68" i="4" s="1"/>
  <c r="AI65" i="4" s="1"/>
  <c r="AH69" i="4"/>
  <c r="AG69" i="4"/>
  <c r="AF69" i="4"/>
  <c r="AE69" i="4"/>
  <c r="AD69" i="4"/>
  <c r="AD68" i="4" s="1"/>
  <c r="AC69" i="4"/>
  <c r="AC68" i="4" s="1"/>
  <c r="AB69" i="4"/>
  <c r="AB68" i="4" s="1"/>
  <c r="AA69" i="4"/>
  <c r="AA68" i="4" s="1"/>
  <c r="AA65" i="4" s="1"/>
  <c r="Z69" i="4"/>
  <c r="Y69" i="4"/>
  <c r="X69" i="4"/>
  <c r="X68" i="4" s="1"/>
  <c r="W69" i="4"/>
  <c r="V69" i="4"/>
  <c r="U69" i="4"/>
  <c r="U68" i="4" s="1"/>
  <c r="T69" i="4"/>
  <c r="T68" i="4" s="1"/>
  <c r="S69" i="4"/>
  <c r="S68" i="4" s="1"/>
  <c r="R69" i="4"/>
  <c r="Q69" i="4"/>
  <c r="Q68" i="4" s="1"/>
  <c r="P69" i="4"/>
  <c r="O69" i="4"/>
  <c r="N69" i="4"/>
  <c r="M69" i="4"/>
  <c r="L69" i="4"/>
  <c r="L68" i="4" s="1"/>
  <c r="K69" i="4"/>
  <c r="K68" i="4" s="1"/>
  <c r="K65" i="4" s="1"/>
  <c r="J69" i="4"/>
  <c r="I69" i="4"/>
  <c r="H69" i="4"/>
  <c r="G69" i="4"/>
  <c r="F69" i="4"/>
  <c r="F68" i="4" s="1"/>
  <c r="BU68" i="4"/>
  <c r="BS68" i="4"/>
  <c r="BS65" i="4" s="1"/>
  <c r="BR68" i="4"/>
  <c r="BM68" i="4"/>
  <c r="BL68" i="4"/>
  <c r="BK68" i="4"/>
  <c r="BJ68" i="4"/>
  <c r="BI68" i="4"/>
  <c r="BF68" i="4"/>
  <c r="BF65" i="4" s="1"/>
  <c r="BE68" i="4"/>
  <c r="BD68" i="4"/>
  <c r="BC68" i="4"/>
  <c r="BC65" i="4" s="1"/>
  <c r="AX68" i="4"/>
  <c r="AW68" i="4"/>
  <c r="AT68" i="4"/>
  <c r="AP68" i="4"/>
  <c r="AO68" i="4"/>
  <c r="AN68" i="4"/>
  <c r="AM68" i="4"/>
  <c r="AL68" i="4"/>
  <c r="AK68" i="4"/>
  <c r="AH68" i="4"/>
  <c r="AG68" i="4"/>
  <c r="AF68" i="4"/>
  <c r="AE68" i="4"/>
  <c r="AE65" i="4" s="1"/>
  <c r="Z68" i="4"/>
  <c r="Y68" i="4"/>
  <c r="W68" i="4"/>
  <c r="V68" i="4"/>
  <c r="R68" i="4"/>
  <c r="R65" i="4" s="1"/>
  <c r="P68" i="4"/>
  <c r="O68" i="4"/>
  <c r="O65" i="4" s="1"/>
  <c r="N68" i="4"/>
  <c r="M68" i="4"/>
  <c r="J68" i="4"/>
  <c r="I68" i="4"/>
  <c r="H68" i="4"/>
  <c r="G68" i="4"/>
  <c r="G65" i="4" s="1"/>
  <c r="AW67" i="4"/>
  <c r="AK67" i="4"/>
  <c r="AK66" i="4" s="1"/>
  <c r="AH67" i="4"/>
  <c r="AH66" i="4" s="1"/>
  <c r="AD67" i="4"/>
  <c r="AC67" i="4" s="1"/>
  <c r="AC66" i="4" s="1"/>
  <c r="T67" i="4"/>
  <c r="Q67" i="4"/>
  <c r="Q66" i="4" s="1"/>
  <c r="N67" i="4"/>
  <c r="I67" i="4"/>
  <c r="I66" i="4" s="1"/>
  <c r="F67" i="4"/>
  <c r="BU66" i="4"/>
  <c r="BT66" i="4"/>
  <c r="BS66" i="4"/>
  <c r="BR66" i="4"/>
  <c r="BR65" i="4" s="1"/>
  <c r="BQ66" i="4"/>
  <c r="BP66" i="4"/>
  <c r="BO66" i="4"/>
  <c r="BN66" i="4"/>
  <c r="BM66" i="4"/>
  <c r="BL66" i="4"/>
  <c r="BL65" i="4" s="1"/>
  <c r="BK66" i="4"/>
  <c r="BK65" i="4" s="1"/>
  <c r="BJ66" i="4"/>
  <c r="BJ65" i="4" s="1"/>
  <c r="BI66" i="4"/>
  <c r="BH66" i="4"/>
  <c r="BG66" i="4"/>
  <c r="BF66" i="4"/>
  <c r="BE66" i="4"/>
  <c r="BD66" i="4"/>
  <c r="BD65" i="4" s="1"/>
  <c r="BC66" i="4"/>
  <c r="BB66" i="4"/>
  <c r="BA66" i="4"/>
  <c r="AZ66" i="4"/>
  <c r="AY66" i="4"/>
  <c r="AX66" i="4"/>
  <c r="AX65" i="4" s="1"/>
  <c r="AW66" i="4"/>
  <c r="AV66" i="4"/>
  <c r="AU66" i="4"/>
  <c r="AT66" i="4"/>
  <c r="AS66" i="4"/>
  <c r="AS65" i="4" s="1"/>
  <c r="AR66" i="4"/>
  <c r="AQ66" i="4"/>
  <c r="AP66" i="4"/>
  <c r="AO66" i="4"/>
  <c r="AN66" i="4"/>
  <c r="AN65" i="4" s="1"/>
  <c r="AM66" i="4"/>
  <c r="AM65" i="4" s="1"/>
  <c r="AL66" i="4"/>
  <c r="AL65" i="4" s="1"/>
  <c r="AJ66" i="4"/>
  <c r="AI66" i="4"/>
  <c r="AG66" i="4"/>
  <c r="AG65" i="4" s="1"/>
  <c r="AF66" i="4"/>
  <c r="AF65" i="4" s="1"/>
  <c r="AE66" i="4"/>
  <c r="AD66" i="4"/>
  <c r="AD65" i="4" s="1"/>
  <c r="AB66" i="4"/>
  <c r="AA66" i="4"/>
  <c r="Z66" i="4"/>
  <c r="Z65" i="4" s="1"/>
  <c r="Y66" i="4"/>
  <c r="X66" i="4"/>
  <c r="W66" i="4"/>
  <c r="W65" i="4" s="1"/>
  <c r="V66" i="4"/>
  <c r="U66" i="4"/>
  <c r="T66" i="4"/>
  <c r="S66" i="4"/>
  <c r="R66" i="4"/>
  <c r="P66" i="4"/>
  <c r="P65" i="4" s="1"/>
  <c r="O66" i="4"/>
  <c r="N66" i="4"/>
  <c r="M66" i="4"/>
  <c r="M65" i="4" s="1"/>
  <c r="L66" i="4"/>
  <c r="K66" i="4"/>
  <c r="J66" i="4"/>
  <c r="J65" i="4" s="1"/>
  <c r="H66" i="4"/>
  <c r="H65" i="4" s="1"/>
  <c r="G66" i="4"/>
  <c r="F66" i="4"/>
  <c r="F65" i="4" s="1"/>
  <c r="BQ65" i="4"/>
  <c r="BI65" i="4"/>
  <c r="BG65" i="4"/>
  <c r="AT65" i="4"/>
  <c r="AQ65" i="4"/>
  <c r="AK65" i="4"/>
  <c r="AH65" i="4"/>
  <c r="V65" i="4"/>
  <c r="U65" i="4"/>
  <c r="S65" i="4"/>
  <c r="N65" i="4"/>
  <c r="AC64" i="4"/>
  <c r="Q64" i="4"/>
  <c r="Q63" i="4" s="1"/>
  <c r="Q62" i="4" s="1"/>
  <c r="F64" i="4"/>
  <c r="BU63" i="4"/>
  <c r="BU62" i="4" s="1"/>
  <c r="BT63" i="4"/>
  <c r="BT62" i="4" s="1"/>
  <c r="BS63" i="4"/>
  <c r="BS62" i="4" s="1"/>
  <c r="BR63" i="4"/>
  <c r="BR62" i="4" s="1"/>
  <c r="BQ63" i="4"/>
  <c r="BP63" i="4"/>
  <c r="BP62" i="4" s="1"/>
  <c r="BO63" i="4"/>
  <c r="BO62" i="4" s="1"/>
  <c r="BN63" i="4"/>
  <c r="BM63" i="4"/>
  <c r="BL63" i="4"/>
  <c r="BL62" i="4" s="1"/>
  <c r="BL59" i="4" s="1"/>
  <c r="BK63" i="4"/>
  <c r="BK62" i="4" s="1"/>
  <c r="BJ63" i="4"/>
  <c r="BJ62" i="4" s="1"/>
  <c r="BI63" i="4"/>
  <c r="BI62" i="4" s="1"/>
  <c r="BH63" i="4"/>
  <c r="BH62" i="4" s="1"/>
  <c r="BH59" i="4" s="1"/>
  <c r="BG63" i="4"/>
  <c r="BG62" i="4" s="1"/>
  <c r="BF63" i="4"/>
  <c r="BF62" i="4" s="1"/>
  <c r="BE63" i="4"/>
  <c r="BD63" i="4"/>
  <c r="BC63" i="4"/>
  <c r="BC62" i="4" s="1"/>
  <c r="BC59" i="4" s="1"/>
  <c r="BB63" i="4"/>
  <c r="BB62" i="4" s="1"/>
  <c r="BA63" i="4"/>
  <c r="AZ63" i="4"/>
  <c r="AZ62" i="4" s="1"/>
  <c r="AZ59" i="4" s="1"/>
  <c r="AY63" i="4"/>
  <c r="AY62" i="4" s="1"/>
  <c r="AX63" i="4"/>
  <c r="AW63" i="4"/>
  <c r="AW62" i="4" s="1"/>
  <c r="AV63" i="4"/>
  <c r="AU63" i="4"/>
  <c r="AT63" i="4"/>
  <c r="AT62" i="4" s="1"/>
  <c r="AT59" i="4" s="1"/>
  <c r="AS63" i="4"/>
  <c r="AR63" i="4"/>
  <c r="AR62" i="4" s="1"/>
  <c r="AQ63" i="4"/>
  <c r="AQ62" i="4" s="1"/>
  <c r="AP63" i="4"/>
  <c r="AO63" i="4"/>
  <c r="AL63" i="4"/>
  <c r="AL62" i="4" s="1"/>
  <c r="AL59" i="4" s="1"/>
  <c r="AK63" i="4"/>
  <c r="AJ63" i="4"/>
  <c r="AJ62" i="4" s="1"/>
  <c r="AI63" i="4"/>
  <c r="AH63" i="4"/>
  <c r="AH62" i="4" s="1"/>
  <c r="AG63" i="4"/>
  <c r="AG62" i="4" s="1"/>
  <c r="AF63" i="4"/>
  <c r="AF62" i="4" s="1"/>
  <c r="AE63" i="4"/>
  <c r="AD63" i="4"/>
  <c r="AC63" i="4"/>
  <c r="AC62" i="4" s="1"/>
  <c r="AC59" i="4" s="1"/>
  <c r="AB63" i="4"/>
  <c r="AB62" i="4" s="1"/>
  <c r="AA63" i="4"/>
  <c r="Z63" i="4"/>
  <c r="Z62" i="4" s="1"/>
  <c r="Z59" i="4" s="1"/>
  <c r="Y63" i="4"/>
  <c r="Y62" i="4" s="1"/>
  <c r="X63" i="4"/>
  <c r="W63" i="4"/>
  <c r="W62" i="4" s="1"/>
  <c r="W59" i="4" s="1"/>
  <c r="V63" i="4"/>
  <c r="U63" i="4"/>
  <c r="T63" i="4"/>
  <c r="T62" i="4" s="1"/>
  <c r="S63" i="4"/>
  <c r="R63" i="4"/>
  <c r="R62" i="4" s="1"/>
  <c r="P63" i="4"/>
  <c r="P62" i="4" s="1"/>
  <c r="O63" i="4"/>
  <c r="N63" i="4"/>
  <c r="M63" i="4"/>
  <c r="M62" i="4" s="1"/>
  <c r="M59" i="4" s="1"/>
  <c r="L63" i="4"/>
  <c r="L62" i="4" s="1"/>
  <c r="K63" i="4"/>
  <c r="J63" i="4"/>
  <c r="J62" i="4" s="1"/>
  <c r="J59" i="4" s="1"/>
  <c r="I63" i="4"/>
  <c r="I62" i="4" s="1"/>
  <c r="H63" i="4"/>
  <c r="G63" i="4"/>
  <c r="F63" i="4" s="1"/>
  <c r="F62" i="4" s="1"/>
  <c r="BQ62" i="4"/>
  <c r="BN62" i="4"/>
  <c r="BM62" i="4"/>
  <c r="BE62" i="4"/>
  <c r="BD62" i="4"/>
  <c r="BD59" i="4" s="1"/>
  <c r="BA62" i="4"/>
  <c r="AX62" i="4"/>
  <c r="AV62" i="4"/>
  <c r="AV59" i="4" s="1"/>
  <c r="AU62" i="4"/>
  <c r="AU59" i="4" s="1"/>
  <c r="AS62" i="4"/>
  <c r="AP62" i="4"/>
  <c r="AO62" i="4"/>
  <c r="AK62" i="4"/>
  <c r="AK59" i="4" s="1"/>
  <c r="AI62" i="4"/>
  <c r="AE62" i="4"/>
  <c r="AD62" i="4"/>
  <c r="AA62" i="4"/>
  <c r="X62" i="4"/>
  <c r="V62" i="4"/>
  <c r="U62" i="4"/>
  <c r="S62" i="4"/>
  <c r="O62" i="4"/>
  <c r="N62" i="4"/>
  <c r="K62" i="4"/>
  <c r="H62" i="4"/>
  <c r="AW61" i="4"/>
  <c r="AW60" i="4" s="1"/>
  <c r="AH61" i="4"/>
  <c r="AC61" i="4"/>
  <c r="AC60" i="4" s="1"/>
  <c r="T61" i="4"/>
  <c r="Q61" i="4"/>
  <c r="Q60" i="4" s="1"/>
  <c r="Q59" i="4" s="1"/>
  <c r="N61" i="4"/>
  <c r="N60" i="4" s="1"/>
  <c r="N59" i="4" s="1"/>
  <c r="I61" i="4"/>
  <c r="I60" i="4" s="1"/>
  <c r="F61" i="4"/>
  <c r="BU60" i="4"/>
  <c r="BT60" i="4"/>
  <c r="BS60" i="4"/>
  <c r="BR60" i="4"/>
  <c r="BQ60" i="4"/>
  <c r="BQ59" i="4" s="1"/>
  <c r="BP60" i="4"/>
  <c r="BO60" i="4"/>
  <c r="BN60" i="4"/>
  <c r="BM60" i="4"/>
  <c r="BL60" i="4"/>
  <c r="BK60" i="4"/>
  <c r="BJ60" i="4"/>
  <c r="BJ59" i="4" s="1"/>
  <c r="BI60" i="4"/>
  <c r="BH60" i="4"/>
  <c r="BG60" i="4"/>
  <c r="BF60" i="4"/>
  <c r="BE60" i="4"/>
  <c r="BE59" i="4" s="1"/>
  <c r="BD60" i="4"/>
  <c r="BC60" i="4"/>
  <c r="BB60" i="4"/>
  <c r="BA60" i="4"/>
  <c r="AZ60" i="4"/>
  <c r="AY60" i="4"/>
  <c r="AX60" i="4"/>
  <c r="AV60" i="4"/>
  <c r="AU60" i="4"/>
  <c r="AT60" i="4"/>
  <c r="AS60" i="4"/>
  <c r="AS59" i="4" s="1"/>
  <c r="AR60" i="4"/>
  <c r="AQ60" i="4"/>
  <c r="AP60" i="4"/>
  <c r="AO60" i="4"/>
  <c r="AL60" i="4"/>
  <c r="AK60" i="4"/>
  <c r="AJ60" i="4"/>
  <c r="AJ59" i="4" s="1"/>
  <c r="AI60" i="4"/>
  <c r="AH60" i="4"/>
  <c r="AG60" i="4"/>
  <c r="AF60" i="4"/>
  <c r="AE60" i="4"/>
  <c r="AE59" i="4" s="1"/>
  <c r="AD60" i="4"/>
  <c r="AD59" i="4" s="1"/>
  <c r="AB60" i="4"/>
  <c r="AB59" i="4" s="1"/>
  <c r="AA60" i="4"/>
  <c r="Z60" i="4"/>
  <c r="Y60" i="4"/>
  <c r="X60" i="4"/>
  <c r="W60" i="4"/>
  <c r="V60" i="4"/>
  <c r="V59" i="4" s="1"/>
  <c r="U60" i="4"/>
  <c r="T60" i="4"/>
  <c r="S60" i="4"/>
  <c r="S59" i="4" s="1"/>
  <c r="R60" i="4"/>
  <c r="P60" i="4"/>
  <c r="O60" i="4"/>
  <c r="O59" i="4" s="1"/>
  <c r="M60" i="4"/>
  <c r="L60" i="4"/>
  <c r="L59" i="4" s="1"/>
  <c r="K60" i="4"/>
  <c r="K59" i="4" s="1"/>
  <c r="J60" i="4"/>
  <c r="H60" i="4"/>
  <c r="H59" i="4" s="1"/>
  <c r="G60" i="4"/>
  <c r="BT59" i="4"/>
  <c r="BR59" i="4"/>
  <c r="BM59" i="4"/>
  <c r="AW59" i="4"/>
  <c r="AO59" i="4"/>
  <c r="AW58" i="4"/>
  <c r="AW57" i="4" s="1"/>
  <c r="AW56" i="4" s="1"/>
  <c r="AW55" i="4" s="1"/>
  <c r="AH58" i="4"/>
  <c r="AH57" i="4" s="1"/>
  <c r="AH56" i="4" s="1"/>
  <c r="AH55" i="4" s="1"/>
  <c r="AC58" i="4"/>
  <c r="T58" i="4"/>
  <c r="Q58" i="4"/>
  <c r="N58" i="4"/>
  <c r="N57" i="4" s="1"/>
  <c r="I58" i="4"/>
  <c r="I57" i="4" s="1"/>
  <c r="F58" i="4"/>
  <c r="F57" i="4" s="1"/>
  <c r="F56" i="4" s="1"/>
  <c r="BU57" i="4"/>
  <c r="BU56" i="4" s="1"/>
  <c r="BU55" i="4" s="1"/>
  <c r="BT57" i="4"/>
  <c r="BS57" i="4"/>
  <c r="BS56" i="4" s="1"/>
  <c r="BS55" i="4" s="1"/>
  <c r="BR57" i="4"/>
  <c r="BQ57" i="4"/>
  <c r="BP57" i="4"/>
  <c r="BP56" i="4" s="1"/>
  <c r="BP55" i="4" s="1"/>
  <c r="BO57" i="4"/>
  <c r="BO56" i="4" s="1"/>
  <c r="BO55" i="4" s="1"/>
  <c r="BN57" i="4"/>
  <c r="BN56" i="4" s="1"/>
  <c r="BN55" i="4" s="1"/>
  <c r="BM57" i="4"/>
  <c r="BM56" i="4" s="1"/>
  <c r="BM55" i="4" s="1"/>
  <c r="BL57" i="4"/>
  <c r="BK57" i="4"/>
  <c r="BJ57" i="4"/>
  <c r="BJ56" i="4" s="1"/>
  <c r="BI57" i="4"/>
  <c r="BI56" i="4" s="1"/>
  <c r="BI55" i="4" s="1"/>
  <c r="BH57" i="4"/>
  <c r="BH56" i="4" s="1"/>
  <c r="BH55" i="4" s="1"/>
  <c r="BG57" i="4"/>
  <c r="BF57" i="4"/>
  <c r="BF56" i="4" s="1"/>
  <c r="BF55" i="4" s="1"/>
  <c r="BE57" i="4"/>
  <c r="BE56" i="4" s="1"/>
  <c r="BE55" i="4" s="1"/>
  <c r="BD57" i="4"/>
  <c r="BD56" i="4" s="1"/>
  <c r="BD55" i="4" s="1"/>
  <c r="BC57" i="4"/>
  <c r="BC56" i="4" s="1"/>
  <c r="BC55" i="4" s="1"/>
  <c r="BB57" i="4"/>
  <c r="BA57" i="4"/>
  <c r="BA56" i="4" s="1"/>
  <c r="BA55" i="4" s="1"/>
  <c r="AZ57" i="4"/>
  <c r="AZ56" i="4" s="1"/>
  <c r="AZ55" i="4" s="1"/>
  <c r="AY57" i="4"/>
  <c r="AX57" i="4"/>
  <c r="AX56" i="4" s="1"/>
  <c r="AX55" i="4" s="1"/>
  <c r="AV57" i="4"/>
  <c r="AU57" i="4"/>
  <c r="AT57" i="4"/>
  <c r="AT56" i="4" s="1"/>
  <c r="AS57" i="4"/>
  <c r="AR57" i="4"/>
  <c r="AR56" i="4" s="1"/>
  <c r="AR55" i="4" s="1"/>
  <c r="AQ57" i="4"/>
  <c r="AQ56" i="4" s="1"/>
  <c r="AQ55" i="4" s="1"/>
  <c r="AP57" i="4"/>
  <c r="AP56" i="4" s="1"/>
  <c r="AP55" i="4" s="1"/>
  <c r="AO57" i="4"/>
  <c r="AO56" i="4" s="1"/>
  <c r="AO55" i="4" s="1"/>
  <c r="AL57" i="4"/>
  <c r="AL56" i="4" s="1"/>
  <c r="AL55" i="4" s="1"/>
  <c r="AK57" i="4"/>
  <c r="AJ57" i="4"/>
  <c r="AI57" i="4"/>
  <c r="AI56" i="4" s="1"/>
  <c r="AI55" i="4" s="1"/>
  <c r="AG57" i="4"/>
  <c r="AF57" i="4"/>
  <c r="AF56" i="4" s="1"/>
  <c r="AF55" i="4" s="1"/>
  <c r="AE57" i="4"/>
  <c r="AE56" i="4" s="1"/>
  <c r="AE55" i="4" s="1"/>
  <c r="AD57" i="4"/>
  <c r="AC57" i="4"/>
  <c r="AC56" i="4" s="1"/>
  <c r="AC55" i="4" s="1"/>
  <c r="AB57" i="4"/>
  <c r="AB56" i="4" s="1"/>
  <c r="AB55" i="4" s="1"/>
  <c r="AA57" i="4"/>
  <c r="Z57" i="4"/>
  <c r="Z56" i="4" s="1"/>
  <c r="Z55" i="4" s="1"/>
  <c r="Y57" i="4"/>
  <c r="X57" i="4"/>
  <c r="X56" i="4" s="1"/>
  <c r="W57" i="4"/>
  <c r="W56" i="4" s="1"/>
  <c r="W55" i="4" s="1"/>
  <c r="V57" i="4"/>
  <c r="V56" i="4" s="1"/>
  <c r="V55" i="4" s="1"/>
  <c r="U57" i="4"/>
  <c r="T57" i="4"/>
  <c r="S57" i="4"/>
  <c r="S56" i="4" s="1"/>
  <c r="S55" i="4" s="1"/>
  <c r="R57" i="4"/>
  <c r="R56" i="4" s="1"/>
  <c r="R55" i="4" s="1"/>
  <c r="Q57" i="4"/>
  <c r="P57" i="4"/>
  <c r="P56" i="4" s="1"/>
  <c r="P55" i="4" s="1"/>
  <c r="O57" i="4"/>
  <c r="O56" i="4" s="1"/>
  <c r="O55" i="4" s="1"/>
  <c r="M57" i="4"/>
  <c r="L57" i="4"/>
  <c r="K57" i="4"/>
  <c r="K56" i="4" s="1"/>
  <c r="K55" i="4" s="1"/>
  <c r="J57" i="4"/>
  <c r="J56" i="4" s="1"/>
  <c r="J55" i="4" s="1"/>
  <c r="H57" i="4"/>
  <c r="H56" i="4" s="1"/>
  <c r="H55" i="4" s="1"/>
  <c r="G57" i="4"/>
  <c r="G56" i="4" s="1"/>
  <c r="G55" i="4" s="1"/>
  <c r="BT56" i="4"/>
  <c r="BR56" i="4"/>
  <c r="BR55" i="4" s="1"/>
  <c r="BQ56" i="4"/>
  <c r="BQ55" i="4" s="1"/>
  <c r="BL56" i="4"/>
  <c r="BL55" i="4" s="1"/>
  <c r="BK56" i="4"/>
  <c r="BK55" i="4" s="1"/>
  <c r="BG56" i="4"/>
  <c r="BB56" i="4"/>
  <c r="BB55" i="4" s="1"/>
  <c r="AY56" i="4"/>
  <c r="AV56" i="4"/>
  <c r="AV55" i="4" s="1"/>
  <c r="AU56" i="4"/>
  <c r="AU55" i="4" s="1"/>
  <c r="AS56" i="4"/>
  <c r="AS55" i="4" s="1"/>
  <c r="AK56" i="4"/>
  <c r="AK55" i="4" s="1"/>
  <c r="AJ56" i="4"/>
  <c r="AJ55" i="4" s="1"/>
  <c r="AG56" i="4"/>
  <c r="AD56" i="4"/>
  <c r="AD55" i="4" s="1"/>
  <c r="AA56" i="4"/>
  <c r="Y56" i="4"/>
  <c r="U56" i="4"/>
  <c r="U55" i="4" s="1"/>
  <c r="T56" i="4"/>
  <c r="Q56" i="4"/>
  <c r="N56" i="4"/>
  <c r="N55" i="4" s="1"/>
  <c r="M56" i="4"/>
  <c r="M55" i="4" s="1"/>
  <c r="L56" i="4"/>
  <c r="L55" i="4" s="1"/>
  <c r="BT55" i="4"/>
  <c r="BJ55" i="4"/>
  <c r="BG55" i="4"/>
  <c r="AY55" i="4"/>
  <c r="AT55" i="4"/>
  <c r="AN55" i="4"/>
  <c r="AM55" i="4"/>
  <c r="AG55" i="4"/>
  <c r="AA55" i="4"/>
  <c r="Y55" i="4"/>
  <c r="X55" i="4"/>
  <c r="T55" i="4"/>
  <c r="Q55" i="4"/>
  <c r="BU54" i="4"/>
  <c r="BT54" i="4"/>
  <c r="BS54" i="4"/>
  <c r="BR54" i="4"/>
  <c r="BQ54" i="4"/>
  <c r="BP54" i="4"/>
  <c r="BO54" i="4"/>
  <c r="BN54" i="4"/>
  <c r="BM54" i="4"/>
  <c r="BL54" i="4"/>
  <c r="BK54" i="4"/>
  <c r="BJ54" i="4"/>
  <c r="BI54" i="4"/>
  <c r="BF54" i="4"/>
  <c r="AW54" i="4"/>
  <c r="AT54" i="4"/>
  <c r="AS54" i="4"/>
  <c r="AR54" i="4"/>
  <c r="AJ54" i="4"/>
  <c r="AI54" i="4"/>
  <c r="AH54" i="4" s="1"/>
  <c r="AE54" i="4"/>
  <c r="AC54" i="4" s="1"/>
  <c r="AD54" i="4"/>
  <c r="AB54" i="4"/>
  <c r="AA54" i="4"/>
  <c r="Z54" i="4"/>
  <c r="Y54" i="4"/>
  <c r="X54" i="4"/>
  <c r="W54" i="4"/>
  <c r="V54" i="4"/>
  <c r="T54" i="4"/>
  <c r="R54" i="4"/>
  <c r="Q54" i="4" s="1"/>
  <c r="P54" i="4"/>
  <c r="O54" i="4"/>
  <c r="M54" i="4"/>
  <c r="I54" i="4" s="1"/>
  <c r="L54" i="4"/>
  <c r="F54" i="4"/>
  <c r="AH53" i="4"/>
  <c r="AC53" i="4"/>
  <c r="T53" i="4"/>
  <c r="N53" i="4"/>
  <c r="I53" i="4"/>
  <c r="F53" i="4"/>
  <c r="BG52" i="4"/>
  <c r="BG47" i="4" s="1"/>
  <c r="BE52" i="4"/>
  <c r="BE48" i="4" s="1"/>
  <c r="BD52" i="4"/>
  <c r="BD48" i="4" s="1"/>
  <c r="BC52" i="4"/>
  <c r="BB52" i="4"/>
  <c r="BB48" i="4" s="1"/>
  <c r="BA52" i="4"/>
  <c r="BA48" i="4" s="1"/>
  <c r="AZ52" i="4"/>
  <c r="AY52" i="4"/>
  <c r="AX52" i="4"/>
  <c r="AW52" i="4"/>
  <c r="AQ52" i="4"/>
  <c r="AP52" i="4"/>
  <c r="AP47" i="4" s="1"/>
  <c r="AO52" i="4"/>
  <c r="AO47" i="4" s="1"/>
  <c r="AN52" i="4"/>
  <c r="AM52" i="4"/>
  <c r="AM48" i="4" s="1"/>
  <c r="AL52" i="4"/>
  <c r="AL48" i="4" s="1"/>
  <c r="AK52" i="4"/>
  <c r="AH52" i="4"/>
  <c r="AG52" i="4"/>
  <c r="AG48" i="4" s="1"/>
  <c r="AF52" i="4"/>
  <c r="AC52" i="4"/>
  <c r="U52" i="4"/>
  <c r="U47" i="4" s="1"/>
  <c r="S52" i="4"/>
  <c r="S48" i="4" s="1"/>
  <c r="Q52" i="4"/>
  <c r="Q47" i="4" s="1"/>
  <c r="N52" i="4"/>
  <c r="N48" i="4" s="1"/>
  <c r="K52" i="4"/>
  <c r="J52" i="4"/>
  <c r="H52" i="4"/>
  <c r="H47" i="4" s="1"/>
  <c r="G52" i="4"/>
  <c r="G48" i="4" s="1"/>
  <c r="AW51" i="4"/>
  <c r="AH51" i="4"/>
  <c r="AC51" i="4"/>
  <c r="I51" i="4"/>
  <c r="F51" i="4"/>
  <c r="I50" i="4"/>
  <c r="E50" i="4" s="1"/>
  <c r="AW49" i="4"/>
  <c r="AH49" i="4"/>
  <c r="AC49" i="4"/>
  <c r="AC48" i="4" s="1"/>
  <c r="I49" i="4"/>
  <c r="F49" i="4"/>
  <c r="BH48" i="4"/>
  <c r="BF48" i="4"/>
  <c r="AZ48" i="4"/>
  <c r="AY48" i="4"/>
  <c r="AP48" i="4"/>
  <c r="AN48" i="4"/>
  <c r="AJ48" i="4"/>
  <c r="AI48" i="4"/>
  <c r="AE48" i="4"/>
  <c r="AD48" i="4"/>
  <c r="AB48" i="4"/>
  <c r="AA48" i="4"/>
  <c r="Z48" i="4"/>
  <c r="Y48" i="4"/>
  <c r="X48" i="4"/>
  <c r="W48" i="4"/>
  <c r="V48" i="4"/>
  <c r="U48" i="4"/>
  <c r="R48" i="4"/>
  <c r="P48" i="4"/>
  <c r="O48" i="4"/>
  <c r="M48" i="4"/>
  <c r="L48" i="4"/>
  <c r="K48" i="4"/>
  <c r="H48" i="4"/>
  <c r="BU47" i="4"/>
  <c r="BT47" i="4"/>
  <c r="BS47" i="4"/>
  <c r="BR47" i="4"/>
  <c r="BQ47" i="4"/>
  <c r="BP47" i="4"/>
  <c r="BO47" i="4"/>
  <c r="BN47" i="4"/>
  <c r="BM47" i="4"/>
  <c r="BL47" i="4"/>
  <c r="BK47" i="4"/>
  <c r="BJ47" i="4"/>
  <c r="BI47" i="4"/>
  <c r="BH47" i="4"/>
  <c r="BF47" i="4"/>
  <c r="BE47" i="4"/>
  <c r="BD47" i="4"/>
  <c r="AZ47" i="4"/>
  <c r="AY47" i="4"/>
  <c r="AT47" i="4"/>
  <c r="AS47" i="4"/>
  <c r="AR47" i="4"/>
  <c r="AQ47" i="4"/>
  <c r="AN47" i="4"/>
  <c r="AM47" i="4"/>
  <c r="AL47" i="4"/>
  <c r="AJ47" i="4"/>
  <c r="AI47" i="4"/>
  <c r="AG47" i="4"/>
  <c r="AE47" i="4"/>
  <c r="AD47" i="4"/>
  <c r="AB47" i="4"/>
  <c r="AA47" i="4"/>
  <c r="Z47" i="4"/>
  <c r="Y47" i="4"/>
  <c r="X47" i="4"/>
  <c r="W47" i="4"/>
  <c r="V47" i="4"/>
  <c r="S47" i="4"/>
  <c r="R47" i="4"/>
  <c r="P47" i="4"/>
  <c r="O47" i="4"/>
  <c r="M47" i="4"/>
  <c r="L47" i="4"/>
  <c r="K47" i="4"/>
  <c r="G47" i="4"/>
  <c r="AW46" i="4"/>
  <c r="AH46" i="4"/>
  <c r="AC46" i="4"/>
  <c r="Q46" i="4"/>
  <c r="N46" i="4"/>
  <c r="I46" i="4"/>
  <c r="F46" i="4"/>
  <c r="AW45" i="4"/>
  <c r="AH45" i="4"/>
  <c r="AH41" i="4" s="1"/>
  <c r="AC45" i="4"/>
  <c r="Q45" i="4"/>
  <c r="N45" i="4"/>
  <c r="N41" i="4" s="1"/>
  <c r="I45" i="4"/>
  <c r="F45" i="4"/>
  <c r="AW44" i="4"/>
  <c r="AH44" i="4"/>
  <c r="AH42" i="4" s="1"/>
  <c r="AC44" i="4"/>
  <c r="AC42" i="4" s="1"/>
  <c r="Q44" i="4"/>
  <c r="N44" i="4"/>
  <c r="I44" i="4"/>
  <c r="F44" i="4"/>
  <c r="Q43" i="4"/>
  <c r="I43" i="4"/>
  <c r="F43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G42" i="4"/>
  <c r="AF42" i="4"/>
  <c r="AE42" i="4"/>
  <c r="AD42" i="4"/>
  <c r="AB42" i="4"/>
  <c r="AA42" i="4"/>
  <c r="Z42" i="4"/>
  <c r="Y42" i="4"/>
  <c r="X42" i="4"/>
  <c r="W42" i="4"/>
  <c r="V42" i="4"/>
  <c r="U42" i="4"/>
  <c r="T42" i="4"/>
  <c r="S42" i="4"/>
  <c r="R42" i="4"/>
  <c r="P42" i="4"/>
  <c r="O42" i="4"/>
  <c r="N42" i="4"/>
  <c r="M42" i="4"/>
  <c r="L42" i="4"/>
  <c r="K42" i="4"/>
  <c r="J42" i="4"/>
  <c r="H42" i="4"/>
  <c r="G42" i="4"/>
  <c r="BU41" i="4"/>
  <c r="BT41" i="4"/>
  <c r="BS41" i="4"/>
  <c r="BR41" i="4"/>
  <c r="BQ41" i="4"/>
  <c r="BP41" i="4"/>
  <c r="BO41" i="4"/>
  <c r="BN41" i="4"/>
  <c r="BM41" i="4"/>
  <c r="BL41" i="4"/>
  <c r="BK41" i="4"/>
  <c r="BJ41" i="4"/>
  <c r="BI41" i="4"/>
  <c r="BH41" i="4"/>
  <c r="BG41" i="4"/>
  <c r="BF41" i="4"/>
  <c r="BE41" i="4"/>
  <c r="BD41" i="4"/>
  <c r="BC41" i="4"/>
  <c r="BB41" i="4"/>
  <c r="BA41" i="4"/>
  <c r="AZ41" i="4"/>
  <c r="AY41" i="4"/>
  <c r="AX41" i="4"/>
  <c r="AV41" i="4"/>
  <c r="AU41" i="4"/>
  <c r="AT41" i="4"/>
  <c r="AS41" i="4"/>
  <c r="AR41" i="4"/>
  <c r="AQ41" i="4"/>
  <c r="AP41" i="4"/>
  <c r="AO41" i="4"/>
  <c r="AL41" i="4"/>
  <c r="AK41" i="4"/>
  <c r="AJ41" i="4"/>
  <c r="AI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P41" i="4"/>
  <c r="O41" i="4"/>
  <c r="M41" i="4"/>
  <c r="M33" i="4" s="1"/>
  <c r="L41" i="4"/>
  <c r="K41" i="4"/>
  <c r="J41" i="4"/>
  <c r="H41" i="4"/>
  <c r="G41" i="4"/>
  <c r="AW40" i="4"/>
  <c r="AL40" i="4"/>
  <c r="AC40" i="4"/>
  <c r="T40" i="4"/>
  <c r="T38" i="4" s="1"/>
  <c r="T37" i="4" s="1"/>
  <c r="T33" i="4" s="1"/>
  <c r="Q40" i="4"/>
  <c r="N40" i="4"/>
  <c r="I40" i="4"/>
  <c r="F40" i="4"/>
  <c r="AW39" i="4"/>
  <c r="AL39" i="4"/>
  <c r="AL38" i="4" s="1"/>
  <c r="AL37" i="4" s="1"/>
  <c r="AL33" i="4" s="1"/>
  <c r="AH39" i="4"/>
  <c r="AH38" i="4" s="1"/>
  <c r="AH37" i="4" s="1"/>
  <c r="AG39" i="4"/>
  <c r="AG38" i="4" s="1"/>
  <c r="AG37" i="4" s="1"/>
  <c r="AG33" i="4" s="1"/>
  <c r="AC39" i="4"/>
  <c r="T39" i="4"/>
  <c r="Q39" i="4"/>
  <c r="N39" i="4"/>
  <c r="I39" i="4"/>
  <c r="I38" i="4" s="1"/>
  <c r="I37" i="4" s="1"/>
  <c r="F39" i="4"/>
  <c r="BU38" i="4"/>
  <c r="BU37" i="4" s="1"/>
  <c r="BT38" i="4"/>
  <c r="BS38" i="4"/>
  <c r="BR38" i="4"/>
  <c r="BR37" i="4" s="1"/>
  <c r="BR33" i="4" s="1"/>
  <c r="BQ38" i="4"/>
  <c r="BP38" i="4"/>
  <c r="BP37" i="4" s="1"/>
  <c r="BO38" i="4"/>
  <c r="BO37" i="4" s="1"/>
  <c r="BN38" i="4"/>
  <c r="BM38" i="4"/>
  <c r="BL38" i="4"/>
  <c r="BK38" i="4"/>
  <c r="BJ38" i="4"/>
  <c r="BI38" i="4"/>
  <c r="BH38" i="4"/>
  <c r="BH37" i="4" s="1"/>
  <c r="BG38" i="4"/>
  <c r="BG37" i="4" s="1"/>
  <c r="BF38" i="4"/>
  <c r="BF37" i="4" s="1"/>
  <c r="BE38" i="4"/>
  <c r="BE37" i="4" s="1"/>
  <c r="BD38" i="4"/>
  <c r="BC38" i="4"/>
  <c r="BC37" i="4" s="1"/>
  <c r="BC33" i="4" s="1"/>
  <c r="BB38" i="4"/>
  <c r="BA38" i="4"/>
  <c r="AZ38" i="4"/>
  <c r="AZ37" i="4" s="1"/>
  <c r="AY38" i="4"/>
  <c r="AY37" i="4" s="1"/>
  <c r="AX38" i="4"/>
  <c r="AX37" i="4" s="1"/>
  <c r="AV38" i="4"/>
  <c r="AV37" i="4" s="1"/>
  <c r="AV33" i="4" s="1"/>
  <c r="AU38" i="4"/>
  <c r="AT38" i="4"/>
  <c r="AS38" i="4"/>
  <c r="AS37" i="4" s="1"/>
  <c r="AR38" i="4"/>
  <c r="AR37" i="4" s="1"/>
  <c r="AQ38" i="4"/>
  <c r="AQ37" i="4" s="1"/>
  <c r="AP38" i="4"/>
  <c r="AO38" i="4"/>
  <c r="AN38" i="4"/>
  <c r="AM38" i="4"/>
  <c r="AK38" i="4"/>
  <c r="AK37" i="4" s="1"/>
  <c r="AK33" i="4" s="1"/>
  <c r="AJ38" i="4"/>
  <c r="AJ37" i="4" s="1"/>
  <c r="AI38" i="4"/>
  <c r="AI37" i="4" s="1"/>
  <c r="AF38" i="4"/>
  <c r="AF37" i="4" s="1"/>
  <c r="AE38" i="4"/>
  <c r="AE37" i="4" s="1"/>
  <c r="AD38" i="4"/>
  <c r="AB38" i="4"/>
  <c r="AB37" i="4" s="1"/>
  <c r="AA38" i="4"/>
  <c r="AA37" i="4" s="1"/>
  <c r="Z38" i="4"/>
  <c r="Y38" i="4"/>
  <c r="X38" i="4"/>
  <c r="W38" i="4"/>
  <c r="W37" i="4" s="1"/>
  <c r="V38" i="4"/>
  <c r="V37" i="4" s="1"/>
  <c r="V33" i="4" s="1"/>
  <c r="U38" i="4"/>
  <c r="S38" i="4"/>
  <c r="S37" i="4" s="1"/>
  <c r="R38" i="4"/>
  <c r="R37" i="4" s="1"/>
  <c r="Q38" i="4"/>
  <c r="Q37" i="4" s="1"/>
  <c r="P38" i="4"/>
  <c r="O38" i="4"/>
  <c r="M38" i="4"/>
  <c r="L38" i="4"/>
  <c r="L37" i="4" s="1"/>
  <c r="K38" i="4"/>
  <c r="K37" i="4" s="1"/>
  <c r="J38" i="4"/>
  <c r="J37" i="4" s="1"/>
  <c r="H38" i="4"/>
  <c r="F38" i="4" s="1"/>
  <c r="G38" i="4"/>
  <c r="BT37" i="4"/>
  <c r="BT33" i="4" s="1"/>
  <c r="BT19" i="4" s="1"/>
  <c r="BS37" i="4"/>
  <c r="BQ37" i="4"/>
  <c r="BN37" i="4"/>
  <c r="BM37" i="4"/>
  <c r="BL37" i="4"/>
  <c r="BK37" i="4"/>
  <c r="BJ37" i="4"/>
  <c r="BI37" i="4"/>
  <c r="BD37" i="4"/>
  <c r="BD33" i="4" s="1"/>
  <c r="BB37" i="4"/>
  <c r="BB33" i="4" s="1"/>
  <c r="BA37" i="4"/>
  <c r="BA33" i="4" s="1"/>
  <c r="AU37" i="4"/>
  <c r="AU33" i="4" s="1"/>
  <c r="AT37" i="4"/>
  <c r="AP37" i="4"/>
  <c r="AO37" i="4"/>
  <c r="AN37" i="4"/>
  <c r="AM37" i="4"/>
  <c r="AD37" i="4"/>
  <c r="AD33" i="4" s="1"/>
  <c r="Z37" i="4"/>
  <c r="Y37" i="4"/>
  <c r="X37" i="4"/>
  <c r="U37" i="4"/>
  <c r="P37" i="4"/>
  <c r="O37" i="4"/>
  <c r="M37" i="4"/>
  <c r="H37" i="4"/>
  <c r="G37" i="4"/>
  <c r="J36" i="4"/>
  <c r="J34" i="4" s="1"/>
  <c r="I36" i="4"/>
  <c r="E36" i="4" s="1"/>
  <c r="F36" i="4"/>
  <c r="I35" i="4"/>
  <c r="F35" i="4"/>
  <c r="E35" i="4" s="1"/>
  <c r="BU34" i="4"/>
  <c r="BT34" i="4"/>
  <c r="BS34" i="4"/>
  <c r="BR34" i="4"/>
  <c r="BQ34" i="4"/>
  <c r="BP34" i="4"/>
  <c r="BO34" i="4"/>
  <c r="BN34" i="4"/>
  <c r="BM34" i="4"/>
  <c r="BL34" i="4"/>
  <c r="BL33" i="4" s="1"/>
  <c r="BL19" i="4" s="1"/>
  <c r="BK34" i="4"/>
  <c r="BK33" i="4" s="1"/>
  <c r="BJ34" i="4"/>
  <c r="BI34" i="4"/>
  <c r="BI33" i="4" s="1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L34" i="4"/>
  <c r="AK34" i="4"/>
  <c r="AJ34" i="4"/>
  <c r="AI34" i="4"/>
  <c r="AI33" i="4" s="1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S33" i="4" s="1"/>
  <c r="R34" i="4"/>
  <c r="Q34" i="4"/>
  <c r="P34" i="4"/>
  <c r="O34" i="4"/>
  <c r="N34" i="4"/>
  <c r="M34" i="4"/>
  <c r="L34" i="4"/>
  <c r="K34" i="4"/>
  <c r="K33" i="4" s="1"/>
  <c r="H34" i="4"/>
  <c r="G34" i="4"/>
  <c r="G33" i="4" s="1"/>
  <c r="F34" i="4"/>
  <c r="BS33" i="4"/>
  <c r="U33" i="4"/>
  <c r="M32" i="4"/>
  <c r="L32" i="4"/>
  <c r="J32" i="4" s="1"/>
  <c r="I32" i="4" s="1"/>
  <c r="F32" i="4"/>
  <c r="AW31" i="4"/>
  <c r="AC31" i="4"/>
  <c r="I31" i="4"/>
  <c r="F31" i="4"/>
  <c r="AY30" i="4"/>
  <c r="AW30" i="4" s="1"/>
  <c r="AC30" i="4"/>
  <c r="Q30" i="4"/>
  <c r="Q28" i="4" s="1"/>
  <c r="Q20" i="4" s="1"/>
  <c r="I30" i="4"/>
  <c r="I28" i="4" s="1"/>
  <c r="F30" i="4"/>
  <c r="AW29" i="4"/>
  <c r="AW28" i="4" s="1"/>
  <c r="AC29" i="4"/>
  <c r="I29" i="4"/>
  <c r="F29" i="4"/>
  <c r="E29" i="4" s="1"/>
  <c r="BU28" i="4"/>
  <c r="BU20" i="4" s="1"/>
  <c r="BT28" i="4"/>
  <c r="BT20" i="4" s="1"/>
  <c r="BS28" i="4"/>
  <c r="BR28" i="4"/>
  <c r="BQ28" i="4"/>
  <c r="BQ20" i="4" s="1"/>
  <c r="BP28" i="4"/>
  <c r="BO28" i="4"/>
  <c r="BN28" i="4"/>
  <c r="BN20" i="4" s="1"/>
  <c r="BM28" i="4"/>
  <c r="BL28" i="4"/>
  <c r="BL20" i="4" s="1"/>
  <c r="BK28" i="4"/>
  <c r="BK20" i="4" s="1"/>
  <c r="BJ28" i="4"/>
  <c r="BI28" i="4"/>
  <c r="BH28" i="4"/>
  <c r="BG28" i="4"/>
  <c r="BF28" i="4"/>
  <c r="BE28" i="4"/>
  <c r="BE20" i="4" s="1"/>
  <c r="BD28" i="4"/>
  <c r="BC28" i="4"/>
  <c r="BB28" i="4"/>
  <c r="BA28" i="4"/>
  <c r="AZ28" i="4"/>
  <c r="AY28" i="4"/>
  <c r="AX28" i="4"/>
  <c r="AV28" i="4"/>
  <c r="AV20" i="4" s="1"/>
  <c r="AU28" i="4"/>
  <c r="AT28" i="4"/>
  <c r="AS28" i="4"/>
  <c r="AR28" i="4"/>
  <c r="AQ28" i="4"/>
  <c r="AP28" i="4"/>
  <c r="AP20" i="4" s="1"/>
  <c r="AO28" i="4"/>
  <c r="AL28" i="4"/>
  <c r="AL20" i="4" s="1"/>
  <c r="AK28" i="4"/>
  <c r="AJ28" i="4"/>
  <c r="AJ20" i="4" s="1"/>
  <c r="AI28" i="4"/>
  <c r="AI20" i="4" s="1"/>
  <c r="AH28" i="4"/>
  <c r="AG28" i="4"/>
  <c r="AF28" i="4"/>
  <c r="AE28" i="4"/>
  <c r="AC28" i="4" s="1"/>
  <c r="AD28" i="4"/>
  <c r="AD20" i="4" s="1"/>
  <c r="AB28" i="4"/>
  <c r="AA28" i="4"/>
  <c r="Z28" i="4"/>
  <c r="Y28" i="4"/>
  <c r="X28" i="4"/>
  <c r="X20" i="4" s="1"/>
  <c r="W28" i="4"/>
  <c r="V28" i="4"/>
  <c r="U28" i="4"/>
  <c r="T28" i="4"/>
  <c r="S28" i="4"/>
  <c r="R28" i="4"/>
  <c r="P28" i="4"/>
  <c r="O28" i="4"/>
  <c r="O20" i="4" s="1"/>
  <c r="N28" i="4"/>
  <c r="M28" i="4"/>
  <c r="L28" i="4"/>
  <c r="K28" i="4"/>
  <c r="K20" i="4" s="1"/>
  <c r="J28" i="4"/>
  <c r="J20" i="4" s="1"/>
  <c r="H28" i="4"/>
  <c r="G28" i="4"/>
  <c r="G20" i="4" s="1"/>
  <c r="G19" i="4" s="1"/>
  <c r="BG27" i="4"/>
  <c r="AC27" i="4"/>
  <c r="I27" i="4"/>
  <c r="AC26" i="4"/>
  <c r="I26" i="4"/>
  <c r="E26" i="4" s="1"/>
  <c r="F26" i="4"/>
  <c r="BG25" i="4"/>
  <c r="AW25" i="4"/>
  <c r="AC25" i="4"/>
  <c r="Q25" i="4"/>
  <c r="I25" i="4"/>
  <c r="F25" i="4"/>
  <c r="AW24" i="4"/>
  <c r="AC24" i="4"/>
  <c r="I24" i="4"/>
  <c r="F24" i="4"/>
  <c r="BC23" i="4"/>
  <c r="BC21" i="4" s="1"/>
  <c r="BC20" i="4" s="1"/>
  <c r="BB23" i="4"/>
  <c r="BB21" i="4" s="1"/>
  <c r="BA23" i="4"/>
  <c r="AX23" i="4"/>
  <c r="AC23" i="4"/>
  <c r="I23" i="4"/>
  <c r="F23" i="4"/>
  <c r="AW22" i="4"/>
  <c r="AC22" i="4"/>
  <c r="I22" i="4"/>
  <c r="I21" i="4" s="1"/>
  <c r="F22" i="4"/>
  <c r="BU21" i="4"/>
  <c r="BT21" i="4"/>
  <c r="BS21" i="4"/>
  <c r="BR21" i="4"/>
  <c r="BR20" i="4" s="1"/>
  <c r="BQ21" i="4"/>
  <c r="BP21" i="4"/>
  <c r="BP20" i="4" s="1"/>
  <c r="BO21" i="4"/>
  <c r="BO20" i="4" s="1"/>
  <c r="BN21" i="4"/>
  <c r="BM21" i="4"/>
  <c r="BL21" i="4"/>
  <c r="BK21" i="4"/>
  <c r="BJ21" i="4"/>
  <c r="BJ20" i="4" s="1"/>
  <c r="BI21" i="4"/>
  <c r="BH21" i="4"/>
  <c r="BH20" i="4" s="1"/>
  <c r="BG21" i="4"/>
  <c r="BF21" i="4"/>
  <c r="BE21" i="4"/>
  <c r="BD21" i="4"/>
  <c r="BA21" i="4"/>
  <c r="BA20" i="4" s="1"/>
  <c r="AZ21" i="4"/>
  <c r="AY21" i="4"/>
  <c r="AV21" i="4"/>
  <c r="AU21" i="4"/>
  <c r="AT21" i="4"/>
  <c r="AT20" i="4" s="1"/>
  <c r="AS21" i="4"/>
  <c r="AR21" i="4"/>
  <c r="AQ21" i="4"/>
  <c r="AP21" i="4"/>
  <c r="AO21" i="4"/>
  <c r="AL21" i="4"/>
  <c r="AK21" i="4"/>
  <c r="AJ21" i="4"/>
  <c r="AI21" i="4"/>
  <c r="AH21" i="4"/>
  <c r="AH20" i="4" s="1"/>
  <c r="AG21" i="4"/>
  <c r="AF21" i="4"/>
  <c r="AE21" i="4"/>
  <c r="AC21" i="4" s="1"/>
  <c r="AD21" i="4"/>
  <c r="AB21" i="4"/>
  <c r="AA21" i="4"/>
  <c r="Z21" i="4"/>
  <c r="Z20" i="4" s="1"/>
  <c r="Y21" i="4"/>
  <c r="Y20" i="4" s="1"/>
  <c r="X21" i="4"/>
  <c r="W21" i="4"/>
  <c r="V21" i="4"/>
  <c r="V20" i="4" s="1"/>
  <c r="U21" i="4"/>
  <c r="T21" i="4"/>
  <c r="S21" i="4"/>
  <c r="S20" i="4" s="1"/>
  <c r="R21" i="4"/>
  <c r="Q21" i="4"/>
  <c r="P21" i="4"/>
  <c r="O21" i="4"/>
  <c r="N21" i="4"/>
  <c r="M21" i="4"/>
  <c r="L21" i="4"/>
  <c r="K21" i="4"/>
  <c r="J21" i="4"/>
  <c r="H21" i="4"/>
  <c r="G21" i="4"/>
  <c r="F21" i="4"/>
  <c r="BS20" i="4"/>
  <c r="BM20" i="4"/>
  <c r="BI20" i="4"/>
  <c r="BF20" i="4"/>
  <c r="BD20" i="4"/>
  <c r="AS20" i="4"/>
  <c r="AN20" i="4"/>
  <c r="AM20" i="4"/>
  <c r="AG20" i="4"/>
  <c r="AA20" i="4"/>
  <c r="W20" i="4"/>
  <c r="R20" i="4"/>
  <c r="N20" i="4"/>
  <c r="BT16" i="4"/>
  <c r="BD16" i="4"/>
  <c r="AA16" i="4"/>
  <c r="K16" i="4"/>
  <c r="Q15" i="4"/>
  <c r="E15" i="4" s="1"/>
  <c r="Q14" i="4"/>
  <c r="E14" i="4" s="1"/>
  <c r="AW13" i="4"/>
  <c r="AC13" i="4"/>
  <c r="S13" i="4"/>
  <c r="S12" i="4" s="1"/>
  <c r="R13" i="4"/>
  <c r="Q13" i="4" s="1"/>
  <c r="Q12" i="4" s="1"/>
  <c r="I13" i="4"/>
  <c r="BU12" i="4"/>
  <c r="BT12" i="4"/>
  <c r="BS12" i="4"/>
  <c r="BR12" i="4"/>
  <c r="BQ12" i="4"/>
  <c r="BQ16" i="4" s="1"/>
  <c r="BP12" i="4"/>
  <c r="BO12" i="4"/>
  <c r="BN12" i="4"/>
  <c r="BM12" i="4"/>
  <c r="BL12" i="4"/>
  <c r="BK12" i="4"/>
  <c r="BJ12" i="4"/>
  <c r="BJ16" i="4" s="1"/>
  <c r="BI12" i="4"/>
  <c r="BH12" i="4"/>
  <c r="BG12" i="4"/>
  <c r="BF12" i="4"/>
  <c r="BE12" i="4"/>
  <c r="BD12" i="4"/>
  <c r="BC12" i="4"/>
  <c r="BB12" i="4"/>
  <c r="BA12" i="4"/>
  <c r="AZ12" i="4"/>
  <c r="AY12" i="4"/>
  <c r="AX12" i="4"/>
  <c r="AW12" i="4"/>
  <c r="AV12" i="4"/>
  <c r="AU12" i="4"/>
  <c r="AT12" i="4"/>
  <c r="AS12" i="4"/>
  <c r="AS16" i="4" s="1"/>
  <c r="AR12" i="4"/>
  <c r="AQ12" i="4"/>
  <c r="AP12" i="4"/>
  <c r="AO12" i="4"/>
  <c r="AK12" i="4"/>
  <c r="AJ12" i="4"/>
  <c r="AI12" i="4"/>
  <c r="AI16" i="4" s="1"/>
  <c r="AH12" i="4"/>
  <c r="AG12" i="4"/>
  <c r="AF12" i="4"/>
  <c r="AE12" i="4"/>
  <c r="AD12" i="4"/>
  <c r="AD16" i="4" s="1"/>
  <c r="AC12" i="4"/>
  <c r="AB12" i="4"/>
  <c r="AA12" i="4"/>
  <c r="Z12" i="4"/>
  <c r="Y12" i="4"/>
  <c r="X12" i="4"/>
  <c r="W12" i="4"/>
  <c r="V12" i="4"/>
  <c r="U12" i="4"/>
  <c r="T12" i="4"/>
  <c r="P12" i="4"/>
  <c r="O12" i="4"/>
  <c r="N12" i="4"/>
  <c r="M12" i="4"/>
  <c r="L12" i="4"/>
  <c r="K12" i="4"/>
  <c r="J12" i="4"/>
  <c r="J16" i="4" s="1"/>
  <c r="H12" i="4"/>
  <c r="G12" i="4"/>
  <c r="F12" i="4"/>
  <c r="AC11" i="4"/>
  <c r="Q11" i="4"/>
  <c r="I11" i="4"/>
  <c r="Q10" i="4"/>
  <c r="AC9" i="4"/>
  <c r="AC8" i="4" s="1"/>
  <c r="AC16" i="4" s="1"/>
  <c r="N9" i="4"/>
  <c r="N8" i="4" s="1"/>
  <c r="N16" i="4" s="1"/>
  <c r="I9" i="4"/>
  <c r="BU8" i="4"/>
  <c r="BU16" i="4" s="1"/>
  <c r="BT8" i="4"/>
  <c r="BS8" i="4"/>
  <c r="BS16" i="4" s="1"/>
  <c r="BR8" i="4"/>
  <c r="BR16" i="4" s="1"/>
  <c r="BQ8" i="4"/>
  <c r="BP8" i="4"/>
  <c r="BO8" i="4"/>
  <c r="BO16" i="4" s="1"/>
  <c r="BN8" i="4"/>
  <c r="BN16" i="4" s="1"/>
  <c r="BM8" i="4"/>
  <c r="BM16" i="4" s="1"/>
  <c r="BL8" i="4"/>
  <c r="BL16" i="4" s="1"/>
  <c r="BK8" i="4"/>
  <c r="BJ8" i="4"/>
  <c r="BI8" i="4"/>
  <c r="BH8" i="4"/>
  <c r="BH16" i="4" s="1"/>
  <c r="BG8" i="4"/>
  <c r="BG16" i="4" s="1"/>
  <c r="BF8" i="4"/>
  <c r="BF16" i="4" s="1"/>
  <c r="BE8" i="4"/>
  <c r="BD8" i="4"/>
  <c r="BC8" i="4"/>
  <c r="BC16" i="4" s="1"/>
  <c r="BB8" i="4"/>
  <c r="BB16" i="4" s="1"/>
  <c r="BA8" i="4"/>
  <c r="AZ8" i="4"/>
  <c r="AZ16" i="4" s="1"/>
  <c r="AY8" i="4"/>
  <c r="AX8" i="4"/>
  <c r="AW8" i="4"/>
  <c r="AW16" i="4" s="1"/>
  <c r="AV8" i="4"/>
  <c r="AV16" i="4" s="1"/>
  <c r="AU8" i="4"/>
  <c r="AU16" i="4" s="1"/>
  <c r="AT8" i="4"/>
  <c r="AS8" i="4"/>
  <c r="AR8" i="4"/>
  <c r="AQ8" i="4"/>
  <c r="AQ16" i="4" s="1"/>
  <c r="AP8" i="4"/>
  <c r="AP16" i="4" s="1"/>
  <c r="AO8" i="4"/>
  <c r="AO16" i="4" s="1"/>
  <c r="AK8" i="4"/>
  <c r="AK16" i="4" s="1"/>
  <c r="AJ8" i="4"/>
  <c r="AI8" i="4"/>
  <c r="AH8" i="4"/>
  <c r="AG8" i="4"/>
  <c r="AG16" i="4" s="1"/>
  <c r="AF8" i="4"/>
  <c r="AF16" i="4" s="1"/>
  <c r="AE8" i="4"/>
  <c r="AE16" i="4" s="1"/>
  <c r="AD8" i="4"/>
  <c r="AB8" i="4"/>
  <c r="AB16" i="4" s="1"/>
  <c r="AA8" i="4"/>
  <c r="Z8" i="4"/>
  <c r="Y8" i="4"/>
  <c r="Y16" i="4" s="1"/>
  <c r="X8" i="4"/>
  <c r="W8" i="4"/>
  <c r="V8" i="4"/>
  <c r="V16" i="4" s="1"/>
  <c r="U8" i="4"/>
  <c r="U16" i="4" s="1"/>
  <c r="T8" i="4"/>
  <c r="T16" i="4" s="1"/>
  <c r="S8" i="4"/>
  <c r="R8" i="4"/>
  <c r="P8" i="4"/>
  <c r="O8" i="4"/>
  <c r="O16" i="4" s="1"/>
  <c r="M8" i="4"/>
  <c r="M16" i="4" s="1"/>
  <c r="L8" i="4"/>
  <c r="L16" i="4" s="1"/>
  <c r="K8" i="4"/>
  <c r="J8" i="4"/>
  <c r="H8" i="4"/>
  <c r="H16" i="4" s="1"/>
  <c r="G8" i="4"/>
  <c r="G16" i="4" s="1"/>
  <c r="F8" i="4"/>
  <c r="BC19" i="4" l="1"/>
  <c r="BK19" i="4"/>
  <c r="BA19" i="4"/>
  <c r="V19" i="4"/>
  <c r="Y19" i="4"/>
  <c r="BD19" i="4"/>
  <c r="E62" i="4"/>
  <c r="AT16" i="4"/>
  <c r="W19" i="4"/>
  <c r="W18" i="4" s="1"/>
  <c r="W17" i="4" s="1"/>
  <c r="I34" i="4"/>
  <c r="AX16" i="4"/>
  <c r="BP16" i="4"/>
  <c r="Z16" i="4"/>
  <c r="BA16" i="4"/>
  <c r="AQ20" i="4"/>
  <c r="AQ19" i="4" s="1"/>
  <c r="AY20" i="4"/>
  <c r="BR19" i="4"/>
  <c r="E27" i="4"/>
  <c r="AF20" i="4"/>
  <c r="O33" i="4"/>
  <c r="O19" i="4" s="1"/>
  <c r="L33" i="4"/>
  <c r="BG33" i="4"/>
  <c r="AW38" i="4"/>
  <c r="AW37" i="4" s="1"/>
  <c r="BQ33" i="4"/>
  <c r="BQ19" i="4" s="1"/>
  <c r="BA47" i="4"/>
  <c r="T52" i="4"/>
  <c r="N54" i="4"/>
  <c r="E54" i="4" s="1"/>
  <c r="BF59" i="4"/>
  <c r="G62" i="4"/>
  <c r="G59" i="4" s="1"/>
  <c r="AP65" i="4"/>
  <c r="AV65" i="4"/>
  <c r="BB65" i="4"/>
  <c r="BN65" i="4"/>
  <c r="BT65" i="4"/>
  <c r="BE71" i="4"/>
  <c r="U96" i="4"/>
  <c r="AR96" i="4"/>
  <c r="S16" i="4"/>
  <c r="BF33" i="4"/>
  <c r="BF19" i="4" s="1"/>
  <c r="AD19" i="4"/>
  <c r="W16" i="4"/>
  <c r="AR16" i="4"/>
  <c r="E9" i="4"/>
  <c r="X16" i="4"/>
  <c r="AJ16" i="4"/>
  <c r="AY16" i="4"/>
  <c r="BE16" i="4"/>
  <c r="BK16" i="4"/>
  <c r="AR20" i="4"/>
  <c r="AZ20" i="4"/>
  <c r="BG20" i="4"/>
  <c r="BG19" i="4" s="1"/>
  <c r="BB20" i="4"/>
  <c r="BB19" i="4" s="1"/>
  <c r="F28" i="4"/>
  <c r="T20" i="4"/>
  <c r="T19" i="4" s="1"/>
  <c r="AO20" i="4"/>
  <c r="AU20" i="4"/>
  <c r="BN33" i="4"/>
  <c r="E40" i="4"/>
  <c r="AS33" i="4"/>
  <c r="AS19" i="4" s="1"/>
  <c r="N47" i="4"/>
  <c r="BB47" i="4"/>
  <c r="AH59" i="4"/>
  <c r="AY65" i="4"/>
  <c r="W71" i="4"/>
  <c r="E102" i="4"/>
  <c r="AH16" i="4"/>
  <c r="BS19" i="4"/>
  <c r="BO33" i="4"/>
  <c r="AW48" i="4"/>
  <c r="BI16" i="4"/>
  <c r="K19" i="4"/>
  <c r="AI19" i="4"/>
  <c r="BO19" i="4"/>
  <c r="H20" i="4"/>
  <c r="AB20" i="4"/>
  <c r="E31" i="4"/>
  <c r="AX33" i="4"/>
  <c r="Y33" i="4"/>
  <c r="BJ33" i="4"/>
  <c r="BJ19" i="4" s="1"/>
  <c r="AB33" i="4"/>
  <c r="AJ33" i="4"/>
  <c r="AQ33" i="4"/>
  <c r="N38" i="4"/>
  <c r="N37" i="4" s="1"/>
  <c r="N33" i="4" s="1"/>
  <c r="N19" i="4" s="1"/>
  <c r="AA33" i="4"/>
  <c r="AA19" i="4" s="1"/>
  <c r="AC47" i="4"/>
  <c r="AW47" i="4"/>
  <c r="AH48" i="4"/>
  <c r="E53" i="4"/>
  <c r="BI59" i="4"/>
  <c r="BU59" i="4"/>
  <c r="BE65" i="4"/>
  <c r="E74" i="4"/>
  <c r="BC72" i="4"/>
  <c r="BI72" i="4"/>
  <c r="BI71" i="4" s="1"/>
  <c r="BO72" i="4"/>
  <c r="BO71" i="4" s="1"/>
  <c r="AC83" i="4"/>
  <c r="AE82" i="4"/>
  <c r="AE71" i="4" s="1"/>
  <c r="AF97" i="4"/>
  <c r="AF96" i="4" s="1"/>
  <c r="W33" i="4"/>
  <c r="BI19" i="4"/>
  <c r="AE20" i="4"/>
  <c r="P20" i="4"/>
  <c r="AJ19" i="4"/>
  <c r="I20" i="4"/>
  <c r="S19" i="4"/>
  <c r="AE33" i="4"/>
  <c r="AT33" i="4"/>
  <c r="AC38" i="4"/>
  <c r="AC37" i="4" s="1"/>
  <c r="AC33" i="4" s="1"/>
  <c r="AY33" i="4"/>
  <c r="F52" i="4"/>
  <c r="F48" i="4" s="1"/>
  <c r="Y65" i="4"/>
  <c r="L65" i="4"/>
  <c r="O96" i="4"/>
  <c r="P59" i="4"/>
  <c r="AI59" i="4"/>
  <c r="BS59" i="4"/>
  <c r="X65" i="4"/>
  <c r="AC65" i="4"/>
  <c r="AB65" i="4"/>
  <c r="AZ65" i="4"/>
  <c r="I76" i="4"/>
  <c r="AS71" i="4"/>
  <c r="BA71" i="4"/>
  <c r="BG71" i="4"/>
  <c r="AI72" i="4"/>
  <c r="AI71" i="4" s="1"/>
  <c r="AP72" i="4"/>
  <c r="Z71" i="4"/>
  <c r="BR71" i="4"/>
  <c r="J91" i="4"/>
  <c r="J90" i="4" s="1"/>
  <c r="AM18" i="4"/>
  <c r="AM17" i="4" s="1"/>
  <c r="AL17" i="4" s="1"/>
  <c r="AJ97" i="4"/>
  <c r="E99" i="4"/>
  <c r="BA97" i="4"/>
  <c r="BA96" i="4" s="1"/>
  <c r="AH104" i="4"/>
  <c r="AI107" i="4"/>
  <c r="BT71" i="4"/>
  <c r="AH72" i="4"/>
  <c r="AH71" i="4" s="1"/>
  <c r="M72" i="4"/>
  <c r="M71" i="4" s="1"/>
  <c r="E94" i="4"/>
  <c r="E95" i="4"/>
  <c r="AY96" i="4"/>
  <c r="AA97" i="4"/>
  <c r="AA96" i="4" s="1"/>
  <c r="AA18" i="4" s="1"/>
  <c r="AA17" i="4" s="1"/>
  <c r="AO115" i="4"/>
  <c r="BB71" i="4"/>
  <c r="I91" i="4"/>
  <c r="BF96" i="4"/>
  <c r="BR97" i="4"/>
  <c r="BR96" i="4" s="1"/>
  <c r="AS97" i="4"/>
  <c r="AS96" i="4" s="1"/>
  <c r="X96" i="4"/>
  <c r="E114" i="4"/>
  <c r="BA115" i="4"/>
  <c r="AJ115" i="4"/>
  <c r="BJ115" i="4"/>
  <c r="T59" i="4"/>
  <c r="AF59" i="4"/>
  <c r="BA59" i="4"/>
  <c r="R59" i="4"/>
  <c r="R18" i="4" s="1"/>
  <c r="R17" i="4" s="1"/>
  <c r="AR59" i="4"/>
  <c r="BP59" i="4"/>
  <c r="BO65" i="4"/>
  <c r="E77" i="4"/>
  <c r="H72" i="4"/>
  <c r="H71" i="4" s="1"/>
  <c r="P79" i="4"/>
  <c r="P72" i="4" s="1"/>
  <c r="P71" i="4" s="1"/>
  <c r="AM72" i="4"/>
  <c r="AM71" i="4" s="1"/>
  <c r="Q83" i="4"/>
  <c r="Q82" i="4" s="1"/>
  <c r="AC91" i="4"/>
  <c r="L96" i="4"/>
  <c r="AP96" i="4"/>
  <c r="BH96" i="4"/>
  <c r="G97" i="4"/>
  <c r="AO97" i="4"/>
  <c r="AO96" i="4" s="1"/>
  <c r="BG96" i="4"/>
  <c r="BM97" i="4"/>
  <c r="BM96" i="4" s="1"/>
  <c r="W97" i="4"/>
  <c r="W96" i="4" s="1"/>
  <c r="AU97" i="4"/>
  <c r="AU96" i="4" s="1"/>
  <c r="AU18" i="4" s="1"/>
  <c r="AU17" i="4" s="1"/>
  <c r="E105" i="4"/>
  <c r="Z115" i="4"/>
  <c r="BM115" i="4"/>
  <c r="M115" i="4"/>
  <c r="AI115" i="4"/>
  <c r="N115" i="4"/>
  <c r="AA59" i="4"/>
  <c r="BB59" i="4"/>
  <c r="U59" i="4"/>
  <c r="BK59" i="4"/>
  <c r="BM65" i="4"/>
  <c r="Q65" i="4"/>
  <c r="T65" i="4"/>
  <c r="AR65" i="4"/>
  <c r="BP65" i="4"/>
  <c r="N73" i="4"/>
  <c r="E73" i="4" s="1"/>
  <c r="O72" i="4"/>
  <c r="O71" i="4" s="1"/>
  <c r="V71" i="4"/>
  <c r="V18" i="4" s="1"/>
  <c r="V17" i="4" s="1"/>
  <c r="AK72" i="4"/>
  <c r="AK71" i="4" s="1"/>
  <c r="AY72" i="4"/>
  <c r="AY71" i="4" s="1"/>
  <c r="BK72" i="4"/>
  <c r="BK71" i="4" s="1"/>
  <c r="BK18" i="4" s="1"/>
  <c r="BK17" i="4" s="1"/>
  <c r="BQ72" i="4"/>
  <c r="BQ71" i="4" s="1"/>
  <c r="R71" i="4"/>
  <c r="AJ71" i="4"/>
  <c r="BJ71" i="4"/>
  <c r="BJ18" i="4" s="1"/>
  <c r="BJ17" i="4" s="1"/>
  <c r="G91" i="4"/>
  <c r="G90" i="4" s="1"/>
  <c r="AC90" i="4"/>
  <c r="H96" i="4"/>
  <c r="AV97" i="4"/>
  <c r="AV96" i="4" s="1"/>
  <c r="BB97" i="4"/>
  <c r="BB96" i="4" s="1"/>
  <c r="S97" i="4"/>
  <c r="S96" i="4" s="1"/>
  <c r="BS97" i="4"/>
  <c r="BS96" i="4" s="1"/>
  <c r="AE97" i="4"/>
  <c r="AE96" i="4" s="1"/>
  <c r="BK97" i="4"/>
  <c r="BK96" i="4" s="1"/>
  <c r="AK107" i="4"/>
  <c r="AK96" i="4" s="1"/>
  <c r="K96" i="4"/>
  <c r="T110" i="4"/>
  <c r="T107" i="4" s="1"/>
  <c r="H115" i="4"/>
  <c r="T115" i="4"/>
  <c r="BG115" i="4"/>
  <c r="BT115" i="4"/>
  <c r="AT115" i="4"/>
  <c r="BR115" i="4"/>
  <c r="BB18" i="4"/>
  <c r="BB17" i="4" s="1"/>
  <c r="AC20" i="4"/>
  <c r="E28" i="4"/>
  <c r="Z19" i="4"/>
  <c r="Z18" i="4" s="1"/>
  <c r="Z17" i="4" s="1"/>
  <c r="BR18" i="4"/>
  <c r="BR17" i="4" s="1"/>
  <c r="F76" i="4"/>
  <c r="E78" i="4"/>
  <c r="AW23" i="4"/>
  <c r="E23" i="4" s="1"/>
  <c r="AX21" i="4"/>
  <c r="AX20" i="4" s="1"/>
  <c r="AX19" i="4" s="1"/>
  <c r="Q41" i="4"/>
  <c r="Q33" i="4" s="1"/>
  <c r="Q19" i="4" s="1"/>
  <c r="Q42" i="4"/>
  <c r="AC117" i="4"/>
  <c r="AD116" i="4"/>
  <c r="J48" i="4"/>
  <c r="I52" i="4"/>
  <c r="I48" i="4" s="1"/>
  <c r="J47" i="4"/>
  <c r="F121" i="4"/>
  <c r="E121" i="4" s="1"/>
  <c r="G119" i="4"/>
  <c r="F119" i="4" s="1"/>
  <c r="E11" i="4"/>
  <c r="I8" i="4"/>
  <c r="E34" i="4"/>
  <c r="AF47" i="4"/>
  <c r="AF48" i="4"/>
  <c r="BC47" i="4"/>
  <c r="BC48" i="4"/>
  <c r="E57" i="4"/>
  <c r="I56" i="4"/>
  <c r="I55" i="4" s="1"/>
  <c r="F16" i="4"/>
  <c r="I90" i="4"/>
  <c r="F41" i="4"/>
  <c r="BL18" i="4"/>
  <c r="BL17" i="4" s="1"/>
  <c r="AS18" i="4"/>
  <c r="AS17" i="4" s="1"/>
  <c r="BU115" i="4"/>
  <c r="E46" i="4"/>
  <c r="I59" i="4"/>
  <c r="BA18" i="4"/>
  <c r="BA17" i="4" s="1"/>
  <c r="BI18" i="4"/>
  <c r="BI17" i="4" s="1"/>
  <c r="E64" i="4"/>
  <c r="E68" i="4"/>
  <c r="BL97" i="4"/>
  <c r="BL96" i="4" s="1"/>
  <c r="BT97" i="4"/>
  <c r="BT96" i="4" s="1"/>
  <c r="T96" i="4"/>
  <c r="N110" i="4"/>
  <c r="N107" i="4" s="1"/>
  <c r="Y115" i="4"/>
  <c r="AT19" i="4"/>
  <c r="E24" i="4"/>
  <c r="E32" i="4"/>
  <c r="J33" i="4"/>
  <c r="J19" i="4" s="1"/>
  <c r="J18" i="4" s="1"/>
  <c r="J17" i="4" s="1"/>
  <c r="R33" i="4"/>
  <c r="R19" i="4" s="1"/>
  <c r="Z33" i="4"/>
  <c r="AH33" i="4"/>
  <c r="AH19" i="4" s="1"/>
  <c r="AR33" i="4"/>
  <c r="AR19" i="4" s="1"/>
  <c r="AR18" i="4" s="1"/>
  <c r="AR17" i="4" s="1"/>
  <c r="AZ33" i="4"/>
  <c r="BH33" i="4"/>
  <c r="BH19" i="4" s="1"/>
  <c r="BH18" i="4" s="1"/>
  <c r="BH17" i="4" s="1"/>
  <c r="BP33" i="4"/>
  <c r="BP19" i="4" s="1"/>
  <c r="E39" i="4"/>
  <c r="F47" i="4"/>
  <c r="BG48" i="4"/>
  <c r="Y59" i="4"/>
  <c r="AG59" i="4"/>
  <c r="AQ59" i="4"/>
  <c r="E63" i="4"/>
  <c r="I65" i="4"/>
  <c r="E65" i="4" s="1"/>
  <c r="E67" i="4"/>
  <c r="E75" i="4"/>
  <c r="AN72" i="4"/>
  <c r="AN71" i="4" s="1"/>
  <c r="AN18" i="4" s="1"/>
  <c r="AN17" i="4" s="1"/>
  <c r="AX72" i="4"/>
  <c r="AX71" i="4" s="1"/>
  <c r="BF72" i="4"/>
  <c r="BF71" i="4" s="1"/>
  <c r="BN72" i="4"/>
  <c r="BN71" i="4" s="1"/>
  <c r="U71" i="4"/>
  <c r="AP71" i="4"/>
  <c r="N91" i="4"/>
  <c r="N90" i="4" s="1"/>
  <c r="E98" i="4"/>
  <c r="Q96" i="4"/>
  <c r="AC104" i="4"/>
  <c r="E111" i="4"/>
  <c r="AK47" i="4"/>
  <c r="AK48" i="4"/>
  <c r="Q8" i="4"/>
  <c r="E10" i="4"/>
  <c r="E56" i="4"/>
  <c r="F55" i="4"/>
  <c r="AD72" i="4"/>
  <c r="AD71" i="4" s="1"/>
  <c r="AC79" i="4"/>
  <c r="AC101" i="4"/>
  <c r="AD97" i="4"/>
  <c r="AD96" i="4" s="1"/>
  <c r="AL19" i="4"/>
  <c r="E22" i="4"/>
  <c r="G96" i="4"/>
  <c r="AG19" i="4"/>
  <c r="BE19" i="4"/>
  <c r="H33" i="4"/>
  <c r="BD18" i="4"/>
  <c r="BD17" i="4" s="1"/>
  <c r="X59" i="4"/>
  <c r="AF18" i="4"/>
  <c r="AF17" i="4" s="1"/>
  <c r="AP59" i="4"/>
  <c r="AP18" i="4" s="1"/>
  <c r="AP17" i="4" s="1"/>
  <c r="AY59" i="4"/>
  <c r="BG59" i="4"/>
  <c r="BO59" i="4"/>
  <c r="AO65" i="4"/>
  <c r="AW65" i="4"/>
  <c r="BU65" i="4"/>
  <c r="Q71" i="4"/>
  <c r="AZ71" i="4"/>
  <c r="N72" i="4"/>
  <c r="N71" i="4" s="1"/>
  <c r="AC72" i="4"/>
  <c r="R96" i="4"/>
  <c r="BQ96" i="4"/>
  <c r="BQ18" i="4" s="1"/>
  <c r="BQ17" i="4" s="1"/>
  <c r="AJ96" i="4"/>
  <c r="AT97" i="4"/>
  <c r="AT96" i="4" s="1"/>
  <c r="BJ97" i="4"/>
  <c r="BJ96" i="4" s="1"/>
  <c r="AB96" i="4"/>
  <c r="E112" i="4"/>
  <c r="E113" i="4"/>
  <c r="I115" i="4"/>
  <c r="BB115" i="4"/>
  <c r="AW117" i="4"/>
  <c r="AW116" i="4" s="1"/>
  <c r="AW115" i="4" s="1"/>
  <c r="G79" i="4"/>
  <c r="G72" i="4" s="1"/>
  <c r="G71" i="4" s="1"/>
  <c r="G18" i="4" s="1"/>
  <c r="G17" i="4" s="1"/>
  <c r="F81" i="4"/>
  <c r="AX48" i="4"/>
  <c r="AX47" i="4"/>
  <c r="F104" i="4"/>
  <c r="F97" i="4" s="1"/>
  <c r="E106" i="4"/>
  <c r="E61" i="4"/>
  <c r="F60" i="4"/>
  <c r="E92" i="4"/>
  <c r="F91" i="4"/>
  <c r="E49" i="4"/>
  <c r="S18" i="4"/>
  <c r="S17" i="4" s="1"/>
  <c r="I41" i="4"/>
  <c r="I33" i="4" s="1"/>
  <c r="I19" i="4" s="1"/>
  <c r="M20" i="4"/>
  <c r="M19" i="4" s="1"/>
  <c r="M18" i="4" s="1"/>
  <c r="M17" i="4" s="1"/>
  <c r="P33" i="4"/>
  <c r="X33" i="4"/>
  <c r="X19" i="4" s="1"/>
  <c r="AF33" i="4"/>
  <c r="AP33" i="4"/>
  <c r="AP19" i="4" s="1"/>
  <c r="Q48" i="4"/>
  <c r="E52" i="4"/>
  <c r="E58" i="4"/>
  <c r="AX59" i="4"/>
  <c r="AX18" i="4" s="1"/>
  <c r="AX17" i="4" s="1"/>
  <c r="BN59" i="4"/>
  <c r="L71" i="4"/>
  <c r="AB71" i="4"/>
  <c r="AL72" i="4"/>
  <c r="AL71" i="4" s="1"/>
  <c r="AT71" i="4"/>
  <c r="AT18" i="4" s="1"/>
  <c r="AT17" i="4" s="1"/>
  <c r="I79" i="4"/>
  <c r="E80" i="4"/>
  <c r="BP96" i="4"/>
  <c r="AI97" i="4"/>
  <c r="AI96" i="4" s="1"/>
  <c r="E100" i="4"/>
  <c r="AW110" i="4"/>
  <c r="AW107" i="4" s="1"/>
  <c r="AW96" i="4" s="1"/>
  <c r="E44" i="4"/>
  <c r="F42" i="4"/>
  <c r="I12" i="4"/>
  <c r="E12" i="4" s="1"/>
  <c r="E13" i="4"/>
  <c r="E25" i="4"/>
  <c r="F20" i="4"/>
  <c r="F107" i="4"/>
  <c r="AW42" i="4"/>
  <c r="AW41" i="4"/>
  <c r="AW33" i="4" s="1"/>
  <c r="AV18" i="4"/>
  <c r="AV17" i="4" s="1"/>
  <c r="K18" i="4"/>
  <c r="K17" i="4" s="1"/>
  <c r="E45" i="4"/>
  <c r="E51" i="4"/>
  <c r="T71" i="4"/>
  <c r="P16" i="4"/>
  <c r="R12" i="4"/>
  <c r="R16" i="4" s="1"/>
  <c r="Q16" i="4" s="1"/>
  <c r="BN19" i="4"/>
  <c r="L20" i="4"/>
  <c r="U20" i="4"/>
  <c r="U19" i="4" s="1"/>
  <c r="AK20" i="4"/>
  <c r="AK19" i="4" s="1"/>
  <c r="E30" i="4"/>
  <c r="AO33" i="4"/>
  <c r="AO19" i="4" s="1"/>
  <c r="AO18" i="4" s="1"/>
  <c r="AO17" i="4" s="1"/>
  <c r="BE33" i="4"/>
  <c r="BM33" i="4"/>
  <c r="BM19" i="4" s="1"/>
  <c r="BM18" i="4" s="1"/>
  <c r="BM17" i="4" s="1"/>
  <c r="BU33" i="4"/>
  <c r="BU19" i="4" s="1"/>
  <c r="BU18" i="4" s="1"/>
  <c r="BU17" i="4" s="1"/>
  <c r="F37" i="4"/>
  <c r="E66" i="4"/>
  <c r="E69" i="4"/>
  <c r="BP71" i="4"/>
  <c r="BC71" i="4"/>
  <c r="BC18" i="4" s="1"/>
  <c r="BC17" i="4" s="1"/>
  <c r="BS71" i="4"/>
  <c r="BS18" i="4" s="1"/>
  <c r="BS17" i="4" s="1"/>
  <c r="E83" i="4"/>
  <c r="E93" i="4"/>
  <c r="N96" i="4"/>
  <c r="AH115" i="4"/>
  <c r="AH47" i="4"/>
  <c r="AC84" i="4"/>
  <c r="E84" i="4" s="1"/>
  <c r="I110" i="4"/>
  <c r="I107" i="4" s="1"/>
  <c r="I96" i="4" s="1"/>
  <c r="E43" i="4"/>
  <c r="AH103" i="4"/>
  <c r="I42" i="4"/>
  <c r="BF18" i="4" l="1"/>
  <c r="BF17" i="4" s="1"/>
  <c r="U18" i="4"/>
  <c r="U17" i="4" s="1"/>
  <c r="BT18" i="4"/>
  <c r="BT17" i="4" s="1"/>
  <c r="T48" i="4"/>
  <c r="T47" i="4"/>
  <c r="L19" i="4"/>
  <c r="L18" i="4" s="1"/>
  <c r="L17" i="4" s="1"/>
  <c r="I17" i="4" s="1"/>
  <c r="T18" i="4"/>
  <c r="I72" i="4"/>
  <c r="I71" i="4" s="1"/>
  <c r="E41" i="4"/>
  <c r="E76" i="4"/>
  <c r="AC82" i="4"/>
  <c r="E82" i="4" s="1"/>
  <c r="AE19" i="4"/>
  <c r="AE18" i="4" s="1"/>
  <c r="AE17" i="4" s="1"/>
  <c r="AW21" i="4"/>
  <c r="N18" i="4"/>
  <c r="BO18" i="4"/>
  <c r="BO17" i="4" s="1"/>
  <c r="AC71" i="4"/>
  <c r="AK18" i="4"/>
  <c r="AK17" i="4" s="1"/>
  <c r="P19" i="4"/>
  <c r="P18" i="4" s="1"/>
  <c r="P17" i="4" s="1"/>
  <c r="N17" i="4" s="1"/>
  <c r="AZ18" i="4"/>
  <c r="AZ17" i="4" s="1"/>
  <c r="BG18" i="4"/>
  <c r="BG17" i="4" s="1"/>
  <c r="H19" i="4"/>
  <c r="H18" i="4" s="1"/>
  <c r="H17" i="4" s="1"/>
  <c r="E55" i="4"/>
  <c r="Y18" i="4"/>
  <c r="Y17" i="4" s="1"/>
  <c r="AZ19" i="4"/>
  <c r="E38" i="4"/>
  <c r="O18" i="4"/>
  <c r="O17" i="4" s="1"/>
  <c r="AB19" i="4"/>
  <c r="AB18" i="4" s="1"/>
  <c r="AB17" i="4" s="1"/>
  <c r="AI18" i="4"/>
  <c r="AI17" i="4" s="1"/>
  <c r="AJ18" i="4"/>
  <c r="AJ17" i="4" s="1"/>
  <c r="AH17" i="4" s="1"/>
  <c r="AY18" i="4"/>
  <c r="AY17" i="4" s="1"/>
  <c r="AW17" i="4" s="1"/>
  <c r="BE18" i="4"/>
  <c r="BE17" i="4" s="1"/>
  <c r="AY19" i="4"/>
  <c r="F17" i="4"/>
  <c r="Q18" i="4"/>
  <c r="Q17" i="4" s="1"/>
  <c r="F90" i="4"/>
  <c r="E90" i="4" s="1"/>
  <c r="E91" i="4"/>
  <c r="F115" i="4"/>
  <c r="E119" i="4"/>
  <c r="F96" i="4"/>
  <c r="AD115" i="4"/>
  <c r="AC116" i="4"/>
  <c r="AQ18" i="4"/>
  <c r="AQ17" i="4" s="1"/>
  <c r="AD18" i="4"/>
  <c r="AD17" i="4" s="1"/>
  <c r="BN18" i="4"/>
  <c r="BN17" i="4" s="1"/>
  <c r="E48" i="4"/>
  <c r="I16" i="4"/>
  <c r="E117" i="4"/>
  <c r="I47" i="4"/>
  <c r="I18" i="4" s="1"/>
  <c r="E104" i="4"/>
  <c r="AC97" i="4"/>
  <c r="E8" i="4"/>
  <c r="E110" i="4"/>
  <c r="E107" i="4" s="1"/>
  <c r="AC96" i="4"/>
  <c r="X18" i="4"/>
  <c r="X17" i="4" s="1"/>
  <c r="E16" i="4"/>
  <c r="G115" i="4"/>
  <c r="F59" i="4"/>
  <c r="E60" i="4"/>
  <c r="F79" i="4"/>
  <c r="E81" i="4"/>
  <c r="E37" i="4"/>
  <c r="F33" i="4"/>
  <c r="E33" i="4" s="1"/>
  <c r="AH101" i="4"/>
  <c r="E103" i="4"/>
  <c r="AG18" i="4"/>
  <c r="AG17" i="4" s="1"/>
  <c r="AL18" i="4"/>
  <c r="BP18" i="4"/>
  <c r="BP17" i="4" s="1"/>
  <c r="E42" i="4"/>
  <c r="AC19" i="4" l="1"/>
  <c r="AC18" i="4" s="1"/>
  <c r="AC17" i="4" s="1"/>
  <c r="E17" i="4" s="1"/>
  <c r="AW20" i="4"/>
  <c r="E21" i="4"/>
  <c r="T17" i="4"/>
  <c r="AC115" i="4"/>
  <c r="E116" i="4"/>
  <c r="AH97" i="4"/>
  <c r="AH96" i="4" s="1"/>
  <c r="AH18" i="4" s="1"/>
  <c r="E101" i="4"/>
  <c r="E59" i="4"/>
  <c r="E79" i="4"/>
  <c r="F72" i="4"/>
  <c r="E115" i="4"/>
  <c r="E47" i="4"/>
  <c r="F19" i="4"/>
  <c r="E19" i="4" l="1"/>
  <c r="AW19" i="4"/>
  <c r="AW18" i="4" s="1"/>
  <c r="E20" i="4"/>
  <c r="E97" i="4"/>
  <c r="E96" i="4" s="1"/>
  <c r="E72" i="4"/>
  <c r="F71" i="4"/>
  <c r="E71" i="4" l="1"/>
  <c r="E18" i="4" s="1"/>
  <c r="F18" i="4"/>
  <c r="S76" i="2" l="1"/>
  <c r="G76" i="2" s="1"/>
  <c r="D76" i="2" s="1"/>
  <c r="C76" i="2" s="1"/>
  <c r="S75" i="2"/>
  <c r="N75" i="2"/>
  <c r="I75" i="2"/>
  <c r="S74" i="2"/>
  <c r="N74" i="2"/>
  <c r="I74" i="2"/>
  <c r="S73" i="2"/>
  <c r="N73" i="2"/>
  <c r="I73" i="2"/>
  <c r="S72" i="2"/>
  <c r="N72" i="2"/>
  <c r="I72" i="2"/>
  <c r="S71" i="2"/>
  <c r="N71" i="2"/>
  <c r="I71" i="2"/>
  <c r="S70" i="2"/>
  <c r="N70" i="2"/>
  <c r="I70" i="2"/>
  <c r="S69" i="2"/>
  <c r="N69" i="2"/>
  <c r="I69" i="2"/>
  <c r="S68" i="2"/>
  <c r="N68" i="2"/>
  <c r="I68" i="2"/>
  <c r="S67" i="2"/>
  <c r="N67" i="2"/>
  <c r="I67" i="2"/>
  <c r="S66" i="2"/>
  <c r="N66" i="2"/>
  <c r="I66" i="2"/>
  <c r="S65" i="2"/>
  <c r="N65" i="2"/>
  <c r="I65" i="2"/>
  <c r="S64" i="2"/>
  <c r="N64" i="2"/>
  <c r="I64" i="2"/>
  <c r="S63" i="2"/>
  <c r="N63" i="2"/>
  <c r="I63" i="2"/>
  <c r="S62" i="2"/>
  <c r="N62" i="2"/>
  <c r="I62" i="2"/>
  <c r="S61" i="2"/>
  <c r="N61" i="2"/>
  <c r="I61" i="2"/>
  <c r="S60" i="2"/>
  <c r="N60" i="2"/>
  <c r="I60" i="2"/>
  <c r="S59" i="2"/>
  <c r="N59" i="2"/>
  <c r="I59" i="2"/>
  <c r="S58" i="2"/>
  <c r="N58" i="2"/>
  <c r="I58" i="2"/>
  <c r="V12" i="2"/>
  <c r="S57" i="2"/>
  <c r="N57" i="2"/>
  <c r="I57" i="2"/>
  <c r="S56" i="2"/>
  <c r="N56" i="2"/>
  <c r="I56" i="2"/>
  <c r="S55" i="2"/>
  <c r="N55" i="2"/>
  <c r="I55" i="2"/>
  <c r="S54" i="2"/>
  <c r="N54" i="2"/>
  <c r="I54" i="2"/>
  <c r="S53" i="2"/>
  <c r="N53" i="2"/>
  <c r="I53" i="2"/>
  <c r="S52" i="2"/>
  <c r="N52" i="2"/>
  <c r="I52" i="2"/>
  <c r="S51" i="2"/>
  <c r="N51" i="2"/>
  <c r="I51" i="2"/>
  <c r="S50" i="2"/>
  <c r="N50" i="2"/>
  <c r="I50" i="2"/>
  <c r="S49" i="2"/>
  <c r="N49" i="2"/>
  <c r="I49" i="2"/>
  <c r="S48" i="2"/>
  <c r="N48" i="2"/>
  <c r="I48" i="2"/>
  <c r="S47" i="2"/>
  <c r="N47" i="2"/>
  <c r="I47" i="2"/>
  <c r="S46" i="2"/>
  <c r="N46" i="2"/>
  <c r="I46" i="2"/>
  <c r="S45" i="2"/>
  <c r="N45" i="2"/>
  <c r="I45" i="2"/>
  <c r="S44" i="2"/>
  <c r="N44" i="2"/>
  <c r="I44" i="2"/>
  <c r="S43" i="2"/>
  <c r="N43" i="2"/>
  <c r="S42" i="2"/>
  <c r="N42" i="2"/>
  <c r="I42" i="2"/>
  <c r="S41" i="2"/>
  <c r="N41" i="2"/>
  <c r="I41" i="2"/>
  <c r="S40" i="2"/>
  <c r="N40" i="2"/>
  <c r="I40" i="2"/>
  <c r="S39" i="2"/>
  <c r="I39" i="2"/>
  <c r="S38" i="2"/>
  <c r="N38" i="2"/>
  <c r="I38" i="2"/>
  <c r="F12" i="2"/>
  <c r="S37" i="2"/>
  <c r="N37" i="2"/>
  <c r="I37" i="2"/>
  <c r="S36" i="2"/>
  <c r="N36" i="2"/>
  <c r="I36" i="2"/>
  <c r="S35" i="2"/>
  <c r="N35" i="2"/>
  <c r="I35" i="2"/>
  <c r="S34" i="2"/>
  <c r="N34" i="2"/>
  <c r="I34" i="2"/>
  <c r="S33" i="2"/>
  <c r="N33" i="2"/>
  <c r="I33" i="2"/>
  <c r="S32" i="2"/>
  <c r="N32" i="2"/>
  <c r="I32" i="2"/>
  <c r="S31" i="2"/>
  <c r="N31" i="2"/>
  <c r="I31" i="2"/>
  <c r="S30" i="2"/>
  <c r="N30" i="2"/>
  <c r="I30" i="2"/>
  <c r="S29" i="2"/>
  <c r="N29" i="2"/>
  <c r="I29" i="2"/>
  <c r="S28" i="2"/>
  <c r="N28" i="2"/>
  <c r="I28" i="2"/>
  <c r="S27" i="2"/>
  <c r="N27" i="2"/>
  <c r="I27" i="2"/>
  <c r="S26" i="2"/>
  <c r="N26" i="2"/>
  <c r="I26" i="2"/>
  <c r="S25" i="2"/>
  <c r="N25" i="2"/>
  <c r="I25" i="2"/>
  <c r="S24" i="2"/>
  <c r="N24" i="2"/>
  <c r="I24" i="2"/>
  <c r="S23" i="2"/>
  <c r="N23" i="2"/>
  <c r="I23" i="2"/>
  <c r="S22" i="2"/>
  <c r="N22" i="2"/>
  <c r="I22" i="2"/>
  <c r="S21" i="2"/>
  <c r="N21" i="2"/>
  <c r="I21" i="2"/>
  <c r="S20" i="2"/>
  <c r="N20" i="2"/>
  <c r="I20" i="2"/>
  <c r="S19" i="2"/>
  <c r="N19" i="2"/>
  <c r="I19" i="2"/>
  <c r="S18" i="2"/>
  <c r="N18" i="2"/>
  <c r="I18" i="2"/>
  <c r="S17" i="2"/>
  <c r="N17" i="2"/>
  <c r="I17" i="2"/>
  <c r="S16" i="2"/>
  <c r="N16" i="2"/>
  <c r="I16" i="2"/>
  <c r="S15" i="2"/>
  <c r="N15" i="2"/>
  <c r="I15" i="2"/>
  <c r="S14" i="2"/>
  <c r="N14" i="2"/>
  <c r="I14" i="2"/>
  <c r="S13" i="2"/>
  <c r="N13" i="2"/>
  <c r="I13" i="2"/>
  <c r="Z12" i="2"/>
  <c r="Y12" i="2"/>
  <c r="X12" i="2"/>
  <c r="W12" i="2"/>
  <c r="U12" i="2"/>
  <c r="T12" i="2"/>
  <c r="O12" i="2"/>
  <c r="M12" i="2"/>
  <c r="L12" i="2"/>
  <c r="H12" i="2"/>
  <c r="E12" i="2"/>
  <c r="G57" i="2" l="1"/>
  <c r="D57" i="2" s="1"/>
  <c r="C57" i="2" s="1"/>
  <c r="G70" i="2"/>
  <c r="D70" i="2" s="1"/>
  <c r="C70" i="2" s="1"/>
  <c r="G58" i="2"/>
  <c r="D58" i="2" s="1"/>
  <c r="C58" i="2" s="1"/>
  <c r="G21" i="2"/>
  <c r="D21" i="2" s="1"/>
  <c r="C21" i="2" s="1"/>
  <c r="G66" i="2"/>
  <c r="D66" i="2" s="1"/>
  <c r="C66" i="2" s="1"/>
  <c r="G71" i="2"/>
  <c r="D71" i="2" s="1"/>
  <c r="C71" i="2" s="1"/>
  <c r="G18" i="2"/>
  <c r="D18" i="2" s="1"/>
  <c r="C18" i="2" s="1"/>
  <c r="G44" i="2"/>
  <c r="D44" i="2" s="1"/>
  <c r="C44" i="2" s="1"/>
  <c r="I43" i="2"/>
  <c r="G43" i="2" s="1"/>
  <c r="D43" i="2" s="1"/>
  <c r="C43" i="2" s="1"/>
  <c r="G38" i="2"/>
  <c r="D38" i="2" s="1"/>
  <c r="C38" i="2" s="1"/>
  <c r="G49" i="2"/>
  <c r="D49" i="2" s="1"/>
  <c r="C49" i="2" s="1"/>
  <c r="G30" i="2"/>
  <c r="D30" i="2" s="1"/>
  <c r="C30" i="2" s="1"/>
  <c r="K12" i="2"/>
  <c r="G31" i="2"/>
  <c r="D31" i="2" s="1"/>
  <c r="C31" i="2" s="1"/>
  <c r="G46" i="2"/>
  <c r="D46" i="2" s="1"/>
  <c r="C46" i="2" s="1"/>
  <c r="G48" i="2"/>
  <c r="D48" i="2" s="1"/>
  <c r="C48" i="2" s="1"/>
  <c r="G56" i="2"/>
  <c r="D56" i="2" s="1"/>
  <c r="C56" i="2" s="1"/>
  <c r="J12" i="2"/>
  <c r="G22" i="2"/>
  <c r="D22" i="2" s="1"/>
  <c r="C22" i="2" s="1"/>
  <c r="G63" i="2"/>
  <c r="D63" i="2" s="1"/>
  <c r="C63" i="2" s="1"/>
  <c r="Q12" i="2"/>
  <c r="G73" i="2"/>
  <c r="D73" i="2" s="1"/>
  <c r="C73" i="2" s="1"/>
  <c r="G11" i="2"/>
  <c r="D11" i="2" s="1"/>
  <c r="C11" i="2" s="1"/>
  <c r="G23" i="2"/>
  <c r="D23" i="2" s="1"/>
  <c r="C23" i="2" s="1"/>
  <c r="G25" i="2"/>
  <c r="D25" i="2" s="1"/>
  <c r="C25" i="2" s="1"/>
  <c r="P12" i="2"/>
  <c r="G41" i="2"/>
  <c r="D41" i="2" s="1"/>
  <c r="C41" i="2" s="1"/>
  <c r="G54" i="2"/>
  <c r="D54" i="2" s="1"/>
  <c r="C54" i="2" s="1"/>
  <c r="G17" i="2"/>
  <c r="D17" i="2" s="1"/>
  <c r="C17" i="2" s="1"/>
  <c r="G20" i="2"/>
  <c r="D20" i="2" s="1"/>
  <c r="C20" i="2" s="1"/>
  <c r="G34" i="2"/>
  <c r="D34" i="2" s="1"/>
  <c r="C34" i="2" s="1"/>
  <c r="R12" i="2"/>
  <c r="G13" i="2"/>
  <c r="D13" i="2" s="1"/>
  <c r="G14" i="2"/>
  <c r="D14" i="2" s="1"/>
  <c r="C14" i="2" s="1"/>
  <c r="G27" i="2"/>
  <c r="D27" i="2" s="1"/>
  <c r="C27" i="2" s="1"/>
  <c r="G36" i="2"/>
  <c r="D36" i="2" s="1"/>
  <c r="C36" i="2" s="1"/>
  <c r="G53" i="2"/>
  <c r="D53" i="2" s="1"/>
  <c r="C53" i="2" s="1"/>
  <c r="G26" i="2"/>
  <c r="D26" i="2" s="1"/>
  <c r="C26" i="2" s="1"/>
  <c r="G29" i="2"/>
  <c r="D29" i="2" s="1"/>
  <c r="C29" i="2" s="1"/>
  <c r="G42" i="2"/>
  <c r="D42" i="2" s="1"/>
  <c r="C42" i="2" s="1"/>
  <c r="G51" i="2"/>
  <c r="D51" i="2" s="1"/>
  <c r="C51" i="2" s="1"/>
  <c r="G69" i="2"/>
  <c r="D69" i="2" s="1"/>
  <c r="C69" i="2" s="1"/>
  <c r="G35" i="2"/>
  <c r="D35" i="2" s="1"/>
  <c r="C35" i="2" s="1"/>
  <c r="G50" i="2"/>
  <c r="D50" i="2" s="1"/>
  <c r="C50" i="2" s="1"/>
  <c r="G52" i="2"/>
  <c r="D52" i="2" s="1"/>
  <c r="C52" i="2" s="1"/>
  <c r="G62" i="2"/>
  <c r="D62" i="2" s="1"/>
  <c r="C62" i="2" s="1"/>
  <c r="G33" i="2"/>
  <c r="D33" i="2" s="1"/>
  <c r="C33" i="2" s="1"/>
  <c r="G24" i="2"/>
  <c r="D24" i="2" s="1"/>
  <c r="C24" i="2" s="1"/>
  <c r="G75" i="2"/>
  <c r="D75" i="2" s="1"/>
  <c r="C75" i="2" s="1"/>
  <c r="G16" i="2"/>
  <c r="D16" i="2" s="1"/>
  <c r="C16" i="2" s="1"/>
  <c r="G28" i="2"/>
  <c r="D28" i="2" s="1"/>
  <c r="C28" i="2" s="1"/>
  <c r="G37" i="2"/>
  <c r="D37" i="2" s="1"/>
  <c r="C37" i="2" s="1"/>
  <c r="G45" i="2"/>
  <c r="D45" i="2" s="1"/>
  <c r="C45" i="2" s="1"/>
  <c r="G59" i="2"/>
  <c r="D59" i="2" s="1"/>
  <c r="C59" i="2" s="1"/>
  <c r="G67" i="2"/>
  <c r="D67" i="2" s="1"/>
  <c r="C67" i="2" s="1"/>
  <c r="G72" i="2"/>
  <c r="D72" i="2" s="1"/>
  <c r="C72" i="2" s="1"/>
  <c r="G74" i="2"/>
  <c r="D74" i="2" s="1"/>
  <c r="C74" i="2" s="1"/>
  <c r="G40" i="2"/>
  <c r="D40" i="2" s="1"/>
  <c r="C40" i="2" s="1"/>
  <c r="G55" i="2"/>
  <c r="D55" i="2" s="1"/>
  <c r="C55" i="2" s="1"/>
  <c r="G60" i="2"/>
  <c r="D60" i="2" s="1"/>
  <c r="C60" i="2" s="1"/>
  <c r="G65" i="2"/>
  <c r="D65" i="2" s="1"/>
  <c r="C65" i="2" s="1"/>
  <c r="G19" i="2"/>
  <c r="D19" i="2" s="1"/>
  <c r="C19" i="2" s="1"/>
  <c r="S12" i="2"/>
  <c r="G32" i="2"/>
  <c r="D32" i="2" s="1"/>
  <c r="C32" i="2" s="1"/>
  <c r="G47" i="2"/>
  <c r="D47" i="2" s="1"/>
  <c r="C47" i="2" s="1"/>
  <c r="G61" i="2"/>
  <c r="D61" i="2" s="1"/>
  <c r="C61" i="2" s="1"/>
  <c r="G64" i="2"/>
  <c r="D64" i="2" s="1"/>
  <c r="C64" i="2" s="1"/>
  <c r="G68" i="2"/>
  <c r="D68" i="2" s="1"/>
  <c r="C68" i="2" s="1"/>
  <c r="G15" i="2"/>
  <c r="D15" i="2" s="1"/>
  <c r="C15" i="2" s="1"/>
  <c r="N39" i="2"/>
  <c r="G39" i="2" s="1"/>
  <c r="I12" i="2" l="1"/>
  <c r="N12" i="2"/>
  <c r="D39" i="2"/>
  <c r="C39" i="2" s="1"/>
  <c r="G12" i="2"/>
  <c r="C13" i="2"/>
  <c r="C12" i="2" l="1"/>
  <c r="D12" i="2"/>
</calcChain>
</file>

<file path=xl/sharedStrings.xml><?xml version="1.0" encoding="utf-8"?>
<sst xmlns="http://schemas.openxmlformats.org/spreadsheetml/2006/main" count="664" uniqueCount="471">
  <si>
    <t>Đơn vị: triệu đồng</t>
  </si>
  <si>
    <t>I</t>
  </si>
  <si>
    <t>Bình Định</t>
  </si>
  <si>
    <t>Cao Bằng</t>
  </si>
  <si>
    <t>Nghệ An</t>
  </si>
  <si>
    <t>Nam Định</t>
  </si>
  <si>
    <t>Hà Nam</t>
  </si>
  <si>
    <t>Hưng Yên</t>
  </si>
  <si>
    <t>Lâm Đồng</t>
  </si>
  <si>
    <t>Hà Nội</t>
  </si>
  <si>
    <t>Tây Ninh</t>
  </si>
  <si>
    <t>Vĩnh Long</t>
  </si>
  <si>
    <t>Sơn La</t>
  </si>
  <si>
    <t>Bắc Giang</t>
  </si>
  <si>
    <t>Quảng Ngãi</t>
  </si>
  <si>
    <t>Công nghệ thông tin</t>
  </si>
  <si>
    <t>Hậu Giang</t>
  </si>
  <si>
    <t>Lào Cai</t>
  </si>
  <si>
    <t>II</t>
  </si>
  <si>
    <t>TT</t>
  </si>
  <si>
    <t>ĐỊA PHƯƠNG</t>
  </si>
  <si>
    <t>TỔNG DỰ TOÁN PHÂN BỔ</t>
  </si>
  <si>
    <t>Cộng sự nghiệp đảm bảo xã hội</t>
  </si>
  <si>
    <t>Cộng chi công việc</t>
  </si>
  <si>
    <t>Cộng ĐTĐD</t>
  </si>
  <si>
    <t xml:space="preserve">Cộng </t>
  </si>
  <si>
    <t>Chi mua Bảo hiểm y tế</t>
  </si>
  <si>
    <t>Hải Phòng</t>
  </si>
  <si>
    <t>Hải Dương</t>
  </si>
  <si>
    <t>Thái Bình</t>
  </si>
  <si>
    <t>Ninh Bình</t>
  </si>
  <si>
    <t>Hà Giang</t>
  </si>
  <si>
    <t>Bắc Cạn</t>
  </si>
  <si>
    <t>Lạng Sơn</t>
  </si>
  <si>
    <t>Tuyên Quang</t>
  </si>
  <si>
    <t>Yên Bái</t>
  </si>
  <si>
    <t>Thái Nguyên</t>
  </si>
  <si>
    <t>Phú Thọ</t>
  </si>
  <si>
    <t>Vĩnh Phúc</t>
  </si>
  <si>
    <t>Bắc Ninh</t>
  </si>
  <si>
    <t>Quảng Ninh</t>
  </si>
  <si>
    <t>Lai Châu</t>
  </si>
  <si>
    <t>Điện Biên</t>
  </si>
  <si>
    <t>Hoà Bình</t>
  </si>
  <si>
    <t>Thanh Hoá</t>
  </si>
  <si>
    <t>Hà Tĩnh</t>
  </si>
  <si>
    <t>Quảng Bình</t>
  </si>
  <si>
    <t>Quảng Trị</t>
  </si>
  <si>
    <t>Đà Nẵng</t>
  </si>
  <si>
    <t>Quảng Nam</t>
  </si>
  <si>
    <t>Phú Yên</t>
  </si>
  <si>
    <t>Khánh Hoà</t>
  </si>
  <si>
    <t>Kon Tum</t>
  </si>
  <si>
    <t>Gia Lai</t>
  </si>
  <si>
    <t>Đăk Lăk</t>
  </si>
  <si>
    <t>Đăk Nông</t>
  </si>
  <si>
    <t>Ninh Thuận</t>
  </si>
  <si>
    <t>Bình Phước</t>
  </si>
  <si>
    <t>Bình Dương</t>
  </si>
  <si>
    <t>Đồng Nai</t>
  </si>
  <si>
    <t>Bình Thuận</t>
  </si>
  <si>
    <t>Long An</t>
  </si>
  <si>
    <t>Đồng Tháp</t>
  </si>
  <si>
    <t>An Giang</t>
  </si>
  <si>
    <t>Tiền Giang</t>
  </si>
  <si>
    <t>Bến Tre</t>
  </si>
  <si>
    <t>Kiên Giang</t>
  </si>
  <si>
    <t>Cần Thơ</t>
  </si>
  <si>
    <t>Trà Vinh</t>
  </si>
  <si>
    <t>Sóc Trăng</t>
  </si>
  <si>
    <t>Bạc Liêu</t>
  </si>
  <si>
    <t>Cà Mau</t>
  </si>
  <si>
    <t>Cục NCC</t>
  </si>
  <si>
    <t>BỘ LAO ĐỘNG - THƯƠNG BINH VÀ XÃ HỘI</t>
  </si>
  <si>
    <t xml:space="preserve">LOẠI </t>
  </si>
  <si>
    <t xml:space="preserve">MÃ SỐ/ KHOẢN  </t>
  </si>
  <si>
    <t>NỘI DUNG</t>
  </si>
  <si>
    <t>ĐƠN VỊ TRỰC THUỘC</t>
  </si>
  <si>
    <t>1. Văn phòng Bộ Lao động - TB&amp;XH</t>
  </si>
  <si>
    <t>1.1.Văn phòng Bộ tại Hà Nội</t>
  </si>
  <si>
    <t>1.2. Văn phòng Bộ tại Tp. HCM</t>
  </si>
  <si>
    <t>2.1. Văn phòng Tổng cục Giáo dục nghề nghiệp</t>
  </si>
  <si>
    <t>2.2. Cục Kiểm định Chất lượng GDNN</t>
  </si>
  <si>
    <t>2.3. Viện Khoa học giáo dục nghề nghiệp</t>
  </si>
  <si>
    <t>2.4. Ban QL các dự án giáo dục nghề nghiệp vốn ODA</t>
  </si>
  <si>
    <t>3. Cục Việc làm</t>
  </si>
  <si>
    <t>3.1. Văn phòng Cục Việc làm</t>
  </si>
  <si>
    <t>3.2. Trung tâm QG Dịch vụ Việc làm</t>
  </si>
  <si>
    <t>4. Cục Quản lý lao động ngoài nước</t>
  </si>
  <si>
    <t>4.1. Văn phòng Cục QL LĐNN</t>
  </si>
  <si>
    <t>5. Cục An toàn lao động</t>
  </si>
  <si>
    <t>6. Cục Người có công</t>
  </si>
  <si>
    <t>6.1. Văn phòng Cục NCC</t>
  </si>
  <si>
    <t>6.2. TT ĐDTB Duy Tiên</t>
  </si>
  <si>
    <t>6.3. TT ĐDTB Kim Bảng</t>
  </si>
  <si>
    <t>6.4. TT ĐDTB Lạng Giang</t>
  </si>
  <si>
    <t>6.5. TT ĐDTB Thuận Thành</t>
  </si>
  <si>
    <t>6.6. TT ĐDTB và NCC Long Đất</t>
  </si>
  <si>
    <t>6.7. TT Điều dưỡng NCC Miền Trung</t>
  </si>
  <si>
    <t>6.8. TT PHSK NCC Sầm Sơn</t>
  </si>
  <si>
    <t>7. Cục Bảo trợ xã hội</t>
  </si>
  <si>
    <t>7.1. Văn phòng Cục Bảo trợ xã hội</t>
  </si>
  <si>
    <t>7.2.Dự án Hỗ trợ Giảm nghèo bền vững</t>
  </si>
  <si>
    <t>8.Văn phòng QG về Người cao tuổi</t>
  </si>
  <si>
    <t>9. Văn phòng Quốc gia về Giảm nghèo</t>
  </si>
  <si>
    <t>10. Cục Trẻ em</t>
  </si>
  <si>
    <t>10.1. Văn phòng Cục Trẻ em</t>
  </si>
  <si>
    <t>10.2. Trung tâm Tư vấn và dịch vụ truyền thông</t>
  </si>
  <si>
    <t>11. Cục Phòng chống tệ nạn xã hội</t>
  </si>
  <si>
    <t>12. Cục Quan hệ lao động và Tiền lương</t>
  </si>
  <si>
    <t>12.1 Văn phòng Cục</t>
  </si>
  <si>
    <t>12.2. TT Hỗ trợ phát triển QHLĐ</t>
  </si>
  <si>
    <t>13. Thanh tra Bộ</t>
  </si>
  <si>
    <t>14. Viện Khoa học Lao động - Xã hội</t>
  </si>
  <si>
    <t>15. Trung tâm Thông tin</t>
  </si>
  <si>
    <t>16. Trung tâm Hỗ trợ phát triển Quan hệ lao động</t>
  </si>
  <si>
    <t>16. Tạp chí Lao động - Xã hội</t>
  </si>
  <si>
    <t>17. Tạp chí Gia đình và Trẻ em</t>
  </si>
  <si>
    <t>18. Báo Lao động - Xã hội</t>
  </si>
  <si>
    <t>19. BQL Dự án Tăng cường hệ thống ASXH</t>
  </si>
  <si>
    <t>20. Trường ĐH Lao động - Xã hội</t>
  </si>
  <si>
    <t>20.1. Cơ sở Hà Nội</t>
  </si>
  <si>
    <t>20.2. Cơ sở Sơn Tây</t>
  </si>
  <si>
    <t>20.3. Cơ sở Tp.HCM</t>
  </si>
  <si>
    <t>21. Trường Đại học SPKT Nam Định</t>
  </si>
  <si>
    <t>22. Trường Đại học SPKT Vinh</t>
  </si>
  <si>
    <t>23. Trường Đại học SPKT Vĩnh Long</t>
  </si>
  <si>
    <t>24. Trường Cao đẳng nghề KTCN</t>
  </si>
  <si>
    <t>25. Trường Cao đẳng Kỹ nghệ II</t>
  </si>
  <si>
    <t>26. Trường Cao đẳng Kỹ nghệ Dung Quất</t>
  </si>
  <si>
    <t>27. Trường Đào tạo  bồi dưỡng CBCC</t>
  </si>
  <si>
    <t>28. Ban QLDA Đầu tư XDCB</t>
  </si>
  <si>
    <t>29. Bệnh viện CH-PHCN Hà Nội</t>
  </si>
  <si>
    <t>30. Trung tâm CH-PHCN Tp.HCM</t>
  </si>
  <si>
    <t>31. Bệnh viện CH-PHCN Tp.HCM</t>
  </si>
  <si>
    <t>32. Bệnh viện CH-PHCN Đà Nẵng</t>
  </si>
  <si>
    <t>33. Bệnh viện CH-PHCN Quy Nhơn</t>
  </si>
  <si>
    <t>34. Bệnh viện CH-PHCN Cần Thơ</t>
  </si>
  <si>
    <t>35. Trung tâm ĐD-PHCN Tâm thần Việt Trì</t>
  </si>
  <si>
    <t>36. Trung tâm PHCN Người khuyết tật Thụy An</t>
  </si>
  <si>
    <t>37. Quỹ Bảo trợ Trẻ em Việt Nam</t>
  </si>
  <si>
    <t>38. Làng trẻ em SOS Việt Nam</t>
  </si>
  <si>
    <t>40. Quỹ khắc phục hậu quả bom mìn</t>
  </si>
  <si>
    <t>I. THU, CHI NGÂN SÁCH TỪ PHÍ, LỆ PHÍ</t>
  </si>
  <si>
    <t>1.Số thu</t>
  </si>
  <si>
    <t>Phí thẩm định điều kiện kinh doanh dịch vụ kiểm định KTATLĐ và Phí thẩm định điều kiện kinh doanh dịch vụ huấn luyện ATLĐ</t>
  </si>
  <si>
    <t>Phí xác minh giấy tờ, tài liệu về XKLĐ</t>
  </si>
  <si>
    <t>Lệ phí cấp phép hoạt động đưa người lao động đi làm việc có thời hạn ở nước ngoài</t>
  </si>
  <si>
    <t>2. Chi từ nguồn phí, lệ phí được để lại</t>
  </si>
  <si>
    <t>Quản lý nhà nước</t>
  </si>
  <si>
    <t>Kinh phí thực hiện tự chủ</t>
  </si>
  <si>
    <t>Kinh phí không thực hiện tự chủ</t>
  </si>
  <si>
    <t>3. Số phí, lệ phí nộp ngân sách nhà nước</t>
  </si>
  <si>
    <t>01</t>
  </si>
  <si>
    <t>II. DỰ TOÁN CHI NGÂN SÁCH NHÀ NƯỚC     (CHI TỪ NGUỒN VỐN TRONG NƯỚC)</t>
  </si>
  <si>
    <t>B. Chi phát triển sự nghiệp kinh tế - xã hội, quản lý hành chính</t>
  </si>
  <si>
    <t>070</t>
  </si>
  <si>
    <t>GIÁO DỤC - ĐÀO TẠO VÀ DẠY NGHỀ</t>
  </si>
  <si>
    <t>CHI THƯỜNG XUYÊN</t>
  </si>
  <si>
    <t>081</t>
  </si>
  <si>
    <t>Đại học</t>
  </si>
  <si>
    <t>Kinh phí thường xuyên</t>
  </si>
  <si>
    <t>Kinh phí không thường xuyên</t>
  </si>
  <si>
    <t>Trong đó: Kinh phí cấp bù học phí</t>
  </si>
  <si>
    <t>085</t>
  </si>
  <si>
    <t>Đào tạo lại, bồi dưỡng cán bộ, công chức, viên chức</t>
  </si>
  <si>
    <t>093</t>
  </si>
  <si>
    <t>098</t>
  </si>
  <si>
    <t>CHI CHƯƠNG TRÌNH MỤC TIÊU, CTMT QUỐC GIA</t>
  </si>
  <si>
    <t>CTMTQG XÂY DỰNG NÔNG THÔN MỚI GIAI ĐOẠN 2016-2020 - Mã Chương trình 0390</t>
  </si>
  <si>
    <t>Nội dung số 02 "Tập huấn nâng cao kiến thức kỹ năng cho cán bộ làm công tác xây dựng nông thôn mới" thuộc nội dung thành phần số 11 - Mã số 0405</t>
  </si>
  <si>
    <t>075</t>
  </si>
  <si>
    <t>Nội dung số 06 "Nâng cao chất lượng đào tạo nghề cho lao động nông thôn" thuộc Nội dung thành phần số 03 - Mã số 0394</t>
  </si>
  <si>
    <t>CHƯƠNG TRÌNH MTQG GIẢM NGHÈO BỀN VỮNG GIAI ĐOẠN 2016-2020 - Mã Chương trình 0010</t>
  </si>
  <si>
    <t>Dự án 5: Nâng cao năng lực và giám sát, đánh giá thực hiện Chương trình - Mã số dự án 0026</t>
  </si>
  <si>
    <t>Đào tạo, bồi dưỡng nâng cao năng lực</t>
  </si>
  <si>
    <t>Kiểm tra, giám sát, đánh giá thực hiện chương trình</t>
  </si>
  <si>
    <t>CTMT GDNN - VIỆC LÀM - AN TOÀN LAO ĐỘNG - Mã Chương trình 0700</t>
  </si>
  <si>
    <t>Dự án 1: Đổi mới và nâng cao chất lượng giáo dục nghề nghiệp - Mã số 0709</t>
  </si>
  <si>
    <t xml:space="preserve">Hoạt động Đổi mới và nâng cao chất lượng GDNN </t>
  </si>
  <si>
    <t xml:space="preserve">Hoạt động Hỗ trợ đào tạo nâng cao trình độ cho lao động đi làm việc có thời hạn ở nước ngoài </t>
  </si>
  <si>
    <t>Dự án 2 Phát triển thị trường lao động và việc làm - Mã số 0709</t>
  </si>
  <si>
    <t>Dự án 3 Tăng cường an toàn vệ sinh lao động - Mã số 0709</t>
  </si>
  <si>
    <t>KHOA HỌC VÀ CÔNG NGHỆ</t>
  </si>
  <si>
    <t>Khoa học xã hội và nhân văn</t>
  </si>
  <si>
    <t>Kinh phí thực hiện nhiệm vụ KHCN</t>
  </si>
  <si>
    <t xml:space="preserve"> - Khoán chi</t>
  </si>
  <si>
    <t xml:space="preserve"> - Không khoán chi</t>
  </si>
  <si>
    <t xml:space="preserve">Y TẾ, DÂN SỐ VÀ GIA ĐÌNH </t>
  </si>
  <si>
    <t>CHI CHƯƠNG TRÌNH MỤC TIÊU</t>
  </si>
  <si>
    <t>CTMT Y TẾ - DÂN SỐ - Mã số Chương trình 0640</t>
  </si>
  <si>
    <t>Dự án 5 Phòng chống HIV/AIDS - Mã số dự án 0649</t>
  </si>
  <si>
    <t>VĂN HÓA - THÔNG TIN</t>
  </si>
  <si>
    <t>CHƯƠNG TRÌNH MỤC TIÊU</t>
  </si>
  <si>
    <t>Dự án 4: Truyền thông và Giảm nghèo về thông tin - Mã Dự án 0025</t>
  </si>
  <si>
    <t xml:space="preserve">BẢO VỆ MÔI TRƯỜNG </t>
  </si>
  <si>
    <t>272</t>
  </si>
  <si>
    <t>CHƯƠNG TRÌNH MỤC TIÊU ỨNG PHÓ VỚI BIẾN ĐỔI KHI HẬU VÀ TĂNG TRƯỞNG XANH - Mã Chương trình 0740</t>
  </si>
  <si>
    <t>Dự án, mục tiêu khác - Mã số dự án 0749</t>
  </si>
  <si>
    <t>CÁC HOẠT ĐỘNG KINH TẾ</t>
  </si>
  <si>
    <t>Các hoạt động điều tra, thăm dò, khảo sát</t>
  </si>
  <si>
    <t>Sự nghiệp kinh tế và dịch vụ khác</t>
  </si>
  <si>
    <t>CHI CHƯƠNG TRÌNH MỤC TIÊU QUỐC GIA</t>
  </si>
  <si>
    <t>Dự án 1: Chương trình 30a - Mã số dự án 0022</t>
  </si>
  <si>
    <t xml:space="preserve">Tiểu dự án 3: Hỗ trợ phát triển sản xuất, đa dạng hóa sinh kế và nhân rộng mô hình giảm nghèo trên địa bàn huyện nghèo, xã ĐBKK) </t>
  </si>
  <si>
    <t>Tiểu dự án 4: Hỗ trợ cho lao động thuộc hộ nghèo, hộ cận nghèo, hộ đồng bào dân tộc thiểu số đi làm việc có thời hạn ở nước ngoài</t>
  </si>
  <si>
    <t>338</t>
  </si>
  <si>
    <t>Dự án 3  Hỗ trợ phát triển sản xuất và nhân rộng mô hình giảm nghèo trên địa bàn các xã ngoài CT 30a và CT 135 - Mã số Dự án 0024</t>
  </si>
  <si>
    <t>HOẠT ĐỘNG CỦA CÁC CƠ QUAN QUẢN LÝ NHÀ NƯỚC, ĐẢNG, ĐOÀN THỂ</t>
  </si>
  <si>
    <t>368</t>
  </si>
  <si>
    <t xml:space="preserve">BẢO ĐẢM XÃ HỘI   </t>
  </si>
  <si>
    <t xml:space="preserve">Sự nghiệp bảo vệ và chăm sóc trẻ em </t>
  </si>
  <si>
    <t xml:space="preserve">Hoạt động xã hội khác </t>
  </si>
  <si>
    <t>CÁC CHƯƠNG TRÌNH MỤC TIÊU</t>
  </si>
  <si>
    <t>CHƯƠNG TRÌNH PHÁT TRIỂN HỆ THỐNG TRỢ GIÚP XÃ HỘI - Mã Chương trình 0710</t>
  </si>
  <si>
    <t>Dự án 1 Phát triển hệ thống trợ giúp xã hội đối với các đối tượng yếu thế - Mã số Dự án 0719</t>
  </si>
  <si>
    <t>Dự án 2 Phát triển hệ thống Bảo vệ trẻ em - Mã số Dự án 0719</t>
  </si>
  <si>
    <t>Dự án 3 Hỗ trợ thực hiện các MTQG về Bình đẳng giới - Mã số Dự án 0719</t>
  </si>
  <si>
    <t>Dự án 4 Phát triển hệ thống Dịch vụ hỗ trợ người cai nghiện ma túy, mại dâm và nạn nhân bị buôn bán - Mã số Dự án 0719</t>
  </si>
  <si>
    <t>III. DỰ TOÁN CHI NGÂN SÁCH NHÀ NƯỚC      (CHI TỪ NGUỒN VỐN NGOÀI NƯỚC)</t>
  </si>
  <si>
    <t>GIÁO DỤC - ĐÀO TẠO VÀ GDNN</t>
  </si>
  <si>
    <t>Giáo dục nghề nghiệp</t>
  </si>
  <si>
    <t>BẢO ĐẢM XÃ HỘI - Kinh phí không TX</t>
  </si>
  <si>
    <t>KHO BẠC NHÀ NƯỚC NƠI GIAO DỊCH</t>
  </si>
  <si>
    <t>KBNN, KBNN Hà Nội</t>
  </si>
  <si>
    <t>KBNN Quận I, Tp.HCM</t>
  </si>
  <si>
    <t>ĐVDT cấp 2</t>
  </si>
  <si>
    <t>KBNN Hai Bà Trưng HN</t>
  </si>
  <si>
    <t>KBNN Hai Bà Trưng, HN</t>
  </si>
  <si>
    <t xml:space="preserve">KBNN Hà Nội </t>
  </si>
  <si>
    <t>KBNN TW</t>
  </si>
  <si>
    <t>KBNN Hà Nội</t>
  </si>
  <si>
    <t>KBNN H.Kim Bảng, Hà Nam</t>
  </si>
  <si>
    <t>KBNN Bắc Giang</t>
  </si>
  <si>
    <t>KBNN H.Thuận Thành, Bắc Ninh</t>
  </si>
  <si>
    <t>KBNN H.Long Điền, BR-VT</t>
  </si>
  <si>
    <t>KBNN Ngũ Hành Sơn, Đà Nẵng</t>
  </si>
  <si>
    <t>KBNN Thanh Hóa</t>
  </si>
  <si>
    <t>KBNN Ba Đình, Hà Nội</t>
  </si>
  <si>
    <t>KBNN Đống Đa, Hà Nội</t>
  </si>
  <si>
    <t>KBNN Q. Hoàn Kiếm, Hà Nội</t>
  </si>
  <si>
    <t>KBNN Q.Cầu Giấy, Hà Nội</t>
  </si>
  <si>
    <t>KBNN Quận Đống Đa, Hà Nội</t>
  </si>
  <si>
    <t>KBNN Sơn Tây, Hà Nội</t>
  </si>
  <si>
    <t>KBNN Quận 12-Tp.HCM</t>
  </si>
  <si>
    <t>KBNN Nam Định</t>
  </si>
  <si>
    <t>KBNN Nghệ An</t>
  </si>
  <si>
    <t>KBNN Vĩnh Long</t>
  </si>
  <si>
    <t>KBNN Đông Anh, HN</t>
  </si>
  <si>
    <t>KBNN Quận 9 TP Hồ Chí Minh</t>
  </si>
  <si>
    <t>KBNN H.Bình Sơn, Quảng Ngãi</t>
  </si>
  <si>
    <t>KBNN Q.Cầu Giấy-Hà Nội</t>
  </si>
  <si>
    <t>Sở Giao dịch KBNNTW</t>
  </si>
  <si>
    <t>KBNN Quận 3, Tp.HCM</t>
  </si>
  <si>
    <t>KBNN Q.Tân Bình, Tp.HCM</t>
  </si>
  <si>
    <t>KBNN Đà Nẵng</t>
  </si>
  <si>
    <t>KBNN Bình Định</t>
  </si>
  <si>
    <t>KBNN Cần Thơ</t>
  </si>
  <si>
    <t>KBNN Phú Thọ</t>
  </si>
  <si>
    <t>KBNN Ba Vì, Hà Nội</t>
  </si>
  <si>
    <t>KBNN Cầu Giấy, Hà Nội</t>
  </si>
  <si>
    <t>Mã số Kho bạc Nhà nước</t>
  </si>
  <si>
    <t>0003/ 0011</t>
  </si>
  <si>
    <t>0133</t>
  </si>
  <si>
    <t>0014</t>
  </si>
  <si>
    <t>0011</t>
  </si>
  <si>
    <t>0003</t>
  </si>
  <si>
    <t>0012</t>
  </si>
  <si>
    <t>0315</t>
  </si>
  <si>
    <t>0313</t>
  </si>
  <si>
    <t>1161</t>
  </si>
  <si>
    <t>1116</t>
  </si>
  <si>
    <t>1713</t>
  </si>
  <si>
    <t>0165</t>
  </si>
  <si>
    <t>1361</t>
  </si>
  <si>
    <t>0015</t>
  </si>
  <si>
    <t>0013</t>
  </si>
  <si>
    <t>0023</t>
  </si>
  <si>
    <t>0033</t>
  </si>
  <si>
    <t>0132</t>
  </si>
  <si>
    <t>0261</t>
  </si>
  <si>
    <t>1411</t>
  </si>
  <si>
    <t>0711</t>
  </si>
  <si>
    <t>0020</t>
  </si>
  <si>
    <t>0131</t>
  </si>
  <si>
    <t>003</t>
  </si>
  <si>
    <t>0112</t>
  </si>
  <si>
    <t>0122</t>
  </si>
  <si>
    <t>0161</t>
  </si>
  <si>
    <t>2011</t>
  </si>
  <si>
    <t>0861</t>
  </si>
  <si>
    <t>1261</t>
  </si>
  <si>
    <t>0034</t>
  </si>
  <si>
    <t>Mã số đơn vị sử dụng ngân sách</t>
  </si>
  <si>
    <t>1121857</t>
  </si>
  <si>
    <t>A. SỰ NGHIỆP ĐẢM BẢO XÃ HỘI</t>
  </si>
  <si>
    <t xml:space="preserve">B. SỰ NGHIỆP Y TÊ </t>
  </si>
  <si>
    <t>I. CHI TRẢ CÁC LOẠI TRỢ CẤP ƯU ĐÃI  THƯỜNG XUYÊN</t>
  </si>
  <si>
    <t>II. CHI TRỢ CẤP 1 LẦN ĐỐI VỚI BÀ MẸ VNAH; CÁC NGHỊ ĐỊNH CỦA CHÍNH PHỦ VÀ QUYẾT ĐỊNH CỦA THỦ TƯỚNG CHÍNH PHỦ (Đã bao gồm Phí QL)</t>
  </si>
  <si>
    <t>III. CHI CÔNG VIỆC</t>
  </si>
  <si>
    <t>1. Dụng cụ chỉnh hình</t>
  </si>
  <si>
    <t>2. Điều trị, điều dưỡng</t>
  </si>
  <si>
    <t>3. Chi điện nước phục vụ điều dưỡng</t>
  </si>
  <si>
    <t>4. Chi văn hóa văn nghệ phục vụ điều dưỡng</t>
  </si>
  <si>
    <t>5. Hoạt động Khu TB và NCC</t>
  </si>
  <si>
    <t>6. Mộ - NTLS</t>
  </si>
  <si>
    <t>7. Nghiệp vụ phí quản lí</t>
  </si>
  <si>
    <t>8. Đề án xác định hài cốt liệt sĩ còn thiếu thông tin</t>
  </si>
  <si>
    <t>Cộng Phí QL</t>
  </si>
  <si>
    <t>7.1. Kinh phí chi công tác quản lý</t>
  </si>
  <si>
    <t>7.2. Hỗ trợ khác phục vụ công tác quản lý</t>
  </si>
  <si>
    <t>Điều trị</t>
  </si>
  <si>
    <t>Điều dưỡng</t>
  </si>
  <si>
    <t>Hỗ trợ phục vụ công tác nuôi dưỡng đối tượng NCC</t>
  </si>
  <si>
    <t>Hỗ trợ mua sắm trang thiết bị phục vụ nuôi dưỡng, điều dưỡng NCC</t>
  </si>
  <si>
    <t>Hỗ trợ kinh phí cải tạo, sửa chữa, nâng cấp CSVC phục vụ nuôi dưỡng, điều dưỡng NCC</t>
  </si>
  <si>
    <t>Cộng hỗ trợ khác</t>
  </si>
  <si>
    <t>Số hóa, chỉnh lý, sắp xếp hồ sơ NCC</t>
  </si>
  <si>
    <t>Sửa chữa nhà lưu trữ hồ sơ NCC</t>
  </si>
  <si>
    <t>Mua sắm trang thiết bị phục vụ công tác QL NCC</t>
  </si>
  <si>
    <t>Mã ĐVSDNS</t>
  </si>
  <si>
    <t>KBNN</t>
  </si>
  <si>
    <t>Mã KBNN</t>
  </si>
  <si>
    <t>Kinh phí BTC giao năm 2020</t>
  </si>
  <si>
    <t>1059435</t>
  </si>
  <si>
    <t>1096685</t>
  </si>
  <si>
    <t>0061</t>
  </si>
  <si>
    <t>1099200</t>
  </si>
  <si>
    <t>0361</t>
  </si>
  <si>
    <t>1062701</t>
  </si>
  <si>
    <t>0411</t>
  </si>
  <si>
    <t>1067063</t>
  </si>
  <si>
    <t>0311</t>
  </si>
  <si>
    <t>1046681</t>
  </si>
  <si>
    <t>1019388</t>
  </si>
  <si>
    <t>0461</t>
  </si>
  <si>
    <t>1060115</t>
  </si>
  <si>
    <t>1311</t>
  </si>
  <si>
    <t>1114315</t>
  </si>
  <si>
    <t>2511</t>
  </si>
  <si>
    <t>1102028</t>
  </si>
  <si>
    <t>2361</t>
  </si>
  <si>
    <t>1049950</t>
  </si>
  <si>
    <t>2611</t>
  </si>
  <si>
    <t>1110732</t>
  </si>
  <si>
    <t>2311</t>
  </si>
  <si>
    <t>1061556</t>
  </si>
  <si>
    <t>2411</t>
  </si>
  <si>
    <t>1064478</t>
  </si>
  <si>
    <t>2461</t>
  </si>
  <si>
    <t>1049194</t>
  </si>
  <si>
    <t>2561</t>
  </si>
  <si>
    <t>1114557</t>
  </si>
  <si>
    <t>2261</t>
  </si>
  <si>
    <t>1100416</t>
  </si>
  <si>
    <t>1041346</t>
  </si>
  <si>
    <t>1211</t>
  </si>
  <si>
    <t>1062536</t>
  </si>
  <si>
    <t>1078974</t>
  </si>
  <si>
    <t>1111</t>
  </si>
  <si>
    <t>1076291</t>
  </si>
  <si>
    <t>2811</t>
  </si>
  <si>
    <t>1041584</t>
  </si>
  <si>
    <t>3161</t>
  </si>
  <si>
    <t>1031757</t>
  </si>
  <si>
    <t>2761</t>
  </si>
  <si>
    <t>1020658</t>
  </si>
  <si>
    <t>2711</t>
  </si>
  <si>
    <t>1036693</t>
  </si>
  <si>
    <t>2661</t>
  </si>
  <si>
    <t>1053645</t>
  </si>
  <si>
    <t>1067442</t>
  </si>
  <si>
    <t>1043507</t>
  </si>
  <si>
    <t>1461</t>
  </si>
  <si>
    <t>1051725</t>
  </si>
  <si>
    <t>1511</t>
  </si>
  <si>
    <t>1045622</t>
  </si>
  <si>
    <t>1561</t>
  </si>
  <si>
    <t>Thừa Thiên - Huế</t>
  </si>
  <si>
    <t>1045932</t>
  </si>
  <si>
    <t>1611</t>
  </si>
  <si>
    <t>1041010</t>
  </si>
  <si>
    <t>1060497</t>
  </si>
  <si>
    <t>1961</t>
  </si>
  <si>
    <t>1081502</t>
  </si>
  <si>
    <t>2111</t>
  </si>
  <si>
    <t>1071369</t>
  </si>
  <si>
    <t>1059720</t>
  </si>
  <si>
    <t>2161</t>
  </si>
  <si>
    <t>1006667</t>
  </si>
  <si>
    <t>2061</t>
  </si>
  <si>
    <t>1037647</t>
  </si>
  <si>
    <t>3011</t>
  </si>
  <si>
    <t>1072689</t>
  </si>
  <si>
    <t>2911</t>
  </si>
  <si>
    <t>1076921</t>
  </si>
  <si>
    <t>2961</t>
  </si>
  <si>
    <t>1079808</t>
  </si>
  <si>
    <t>3061</t>
  </si>
  <si>
    <t>Tp. Hồ Chí Minh</t>
  </si>
  <si>
    <t>1067160</t>
  </si>
  <si>
    <t>0111</t>
  </si>
  <si>
    <t>1077805</t>
  </si>
  <si>
    <t>2861</t>
  </si>
  <si>
    <t>1114580</t>
  </si>
  <si>
    <t>2211</t>
  </si>
  <si>
    <t>1105722</t>
  </si>
  <si>
    <t>1861</t>
  </si>
  <si>
    <t>1030335</t>
  </si>
  <si>
    <t>1911</t>
  </si>
  <si>
    <t>1032438</t>
  </si>
  <si>
    <t>1811</t>
  </si>
  <si>
    <t>1046245</t>
  </si>
  <si>
    <t>1761</t>
  </si>
  <si>
    <t>1061199</t>
  </si>
  <si>
    <t>1661</t>
  </si>
  <si>
    <t>Bà Rịa - Vũng Tàu</t>
  </si>
  <si>
    <t>1101505</t>
  </si>
  <si>
    <t>1711</t>
  </si>
  <si>
    <t>1019850</t>
  </si>
  <si>
    <t>0511</t>
  </si>
  <si>
    <t>1065591</t>
  </si>
  <si>
    <t>0661</t>
  </si>
  <si>
    <t>1074138</t>
  </si>
  <si>
    <t>0761</t>
  </si>
  <si>
    <t>1073199</t>
  </si>
  <si>
    <t>0561</t>
  </si>
  <si>
    <t>1104324</t>
  </si>
  <si>
    <t>1097355</t>
  </si>
  <si>
    <t>0611</t>
  </si>
  <si>
    <t>1097288</t>
  </si>
  <si>
    <t>0811</t>
  </si>
  <si>
    <t>1097669</t>
  </si>
  <si>
    <t>1101969</t>
  </si>
  <si>
    <t>3111</t>
  </si>
  <si>
    <t>1014011</t>
  </si>
  <si>
    <t>1011</t>
  </si>
  <si>
    <t>1075219</t>
  </si>
  <si>
    <t>1061</t>
  </si>
  <si>
    <t>1098680</t>
  </si>
  <si>
    <t>0911</t>
  </si>
  <si>
    <t>1098065</t>
  </si>
  <si>
    <t>0961</t>
  </si>
  <si>
    <t>1055566</t>
  </si>
  <si>
    <t>Tổng kinh phí phân bổ và giao Dự toán cho các địa phương</t>
  </si>
  <si>
    <t>31.Trung tâm Kỹ thuật CH-PHCN</t>
  </si>
  <si>
    <t>39. Trung tâm PHCN và trợ giúp Trẻ khuyết tật</t>
  </si>
  <si>
    <t>Các nhiệm vụ phục vụ giáo dục nghề nghiệp (KP KTX)</t>
  </si>
  <si>
    <t>093/098</t>
  </si>
  <si>
    <t>Trong đó: Kinh phí TK 10% thực hiện CCTL</t>
  </si>
  <si>
    <t>Hoạt động thông tin truyền thông, xuất bản, báo chí (KP KTX)</t>
  </si>
  <si>
    <t>Hoạt động bảo vệ môi trường khác (KP KTX)</t>
  </si>
  <si>
    <t>Dự án 2: Chương trình 135 - Mã số dự án 0023 (Tiểu Dự án 2: Hỗ trợ phát triển sản xuất, đa dạng hóa sinh kế và nhân rộng mô hình giảm nghèo các xã ĐBKK, xã BG, xã ATK, các thôn, bản ĐBKK)</t>
  </si>
  <si>
    <t>Đóng niêm liễn cho các tổ chức quốc tế (KP không tự chủ)</t>
  </si>
  <si>
    <t xml:space="preserve">Hoạt động thực hiện c/s người có công  </t>
  </si>
  <si>
    <t>CTMT ĐẢM BẢO TRẬT TỰ ATGT PCCC VÀ PHÒNG CHỐNG TỘI PHẠM VÀ MA TÚY- Mã Chương trình 0660</t>
  </si>
  <si>
    <t>Dự án 3. Đấu tranh phòng chống tội phạm xâm hại trẻ em và người chưa thành niên vi phạm PL và PC bạo lực gia đình, mua bán người - Mã số Dự án 0669</t>
  </si>
  <si>
    <t>Giáo dục nghề nghiệp - Kinh phí không TX</t>
  </si>
  <si>
    <t>KBNN H.Duy Tiên, Hà Nam</t>
  </si>
  <si>
    <t>KBNN Q. Cầu Giấy Hà Nội</t>
  </si>
  <si>
    <t>KBNN Sơn Tây, HN</t>
  </si>
  <si>
    <t>(Kèm theo Quyết định số          /QĐ-LĐTBXH ngày        /3/2020)</t>
  </si>
  <si>
    <t>Đơn vị: Triệu đồng</t>
  </si>
  <si>
    <t>(Phụ lục kèm theo Quyết định số:           /QĐ-LĐTBXH ngày         /3/2020)</t>
  </si>
  <si>
    <t>Tổng dự toán được Bộ Tài chính giao</t>
  </si>
  <si>
    <t>Tổng dự toán đã phân bổ và giao cho các đơn vị</t>
  </si>
  <si>
    <t>Phụ lục số 02/CKDT2020</t>
  </si>
  <si>
    <t>Phụ lục số 01/CKDT2020</t>
  </si>
  <si>
    <t>DỰ TOÁN THU - CHI NGÂN SÁCH NHÀ NƯỚC ĐƯỢC GIAO VÀ PHÂN BỔ CHO CÁC ĐƠN VỊ TRỰC THUỘC - NĂM 2020</t>
  </si>
  <si>
    <t>2. Tổng cục Giáo dục nghề nghiệp</t>
  </si>
  <si>
    <t>DỰ TOÁN KINH PHÍ THỰC HIỆN PHÁP LỆNH ƯU ĐÃI NGƯỜI CÓ CÔNG VỚI CÁCH MẠNG ĐƯỢC GIAO VÀ PHÂN BỔ CHO CÁC SỞ LĐ-TBXH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</si>
</sst>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_₫_-;\-* #,##0\ _₫_-;_-* &quot;-&quot;\ _₫_-;_-@_-"/>
    <numFmt numFmtId="165" formatCode="_-* #,##0.00\ &quot;₫&quot;_-;\-* #,##0.00\ &quot;₫&quot;_-;_-* &quot;-&quot;??\ &quot;₫&quot;_-;_-@_-"/>
    <numFmt numFmtId="166" formatCode="_(* #,##0_);_(* \(#,##0\);_(* &quot;-&quot;??_);_(@_)"/>
    <numFmt numFmtId="167" formatCode="_(* #,##0.000_);_(* \(#,##0.00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1"/>
      <name val="Times New Roman"/>
      <family val="1"/>
    </font>
    <font>
      <b/>
      <i/>
      <sz val="14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2"/>
      <name val="Arial"/>
      <family val="2"/>
      <charset val="163"/>
    </font>
    <font>
      <sz val="10"/>
      <name val="Arial"/>
      <family val="2"/>
    </font>
    <font>
      <b/>
      <sz val="14"/>
      <name val=".VnTime"/>
      <family val="2"/>
    </font>
    <font>
      <b/>
      <sz val="12"/>
      <name val=".VnTime"/>
      <family val="2"/>
    </font>
    <font>
      <sz val="12"/>
      <name val=".VnTime"/>
      <family val="2"/>
    </font>
    <font>
      <b/>
      <sz val="15"/>
      <name val="Arial"/>
      <family val="2"/>
    </font>
    <font>
      <b/>
      <sz val="13"/>
      <name val="Times New Roman"/>
      <family val="1"/>
    </font>
    <font>
      <b/>
      <sz val="9"/>
      <name val=".VnTimeH"/>
      <family val="2"/>
    </font>
    <font>
      <b/>
      <sz val="14"/>
      <name val=".VnTimeH"/>
      <family val="2"/>
    </font>
    <font>
      <b/>
      <sz val="11"/>
      <name val=".VnTimeH"/>
      <family val="2"/>
    </font>
    <font>
      <b/>
      <sz val="10"/>
      <name val=".VnArial"/>
      <family val="2"/>
    </font>
    <font>
      <sz val="10"/>
      <name val=".VnArial"/>
      <family val="2"/>
    </font>
    <font>
      <sz val="10"/>
      <name val=".VnTime"/>
      <family val="2"/>
    </font>
    <font>
      <b/>
      <sz val="10"/>
      <name val=".VnTime"/>
      <family val="2"/>
    </font>
    <font>
      <b/>
      <sz val="11"/>
      <name val=".VnTime"/>
      <family val="2"/>
    </font>
    <font>
      <b/>
      <sz val="10"/>
      <name val="Arial"/>
      <family val="2"/>
    </font>
    <font>
      <b/>
      <sz val="11.5"/>
      <name val="Times New Roman"/>
      <family val="1"/>
    </font>
    <font>
      <sz val="12"/>
      <name val="Times New Roman"/>
      <family val="1"/>
      <charset val="163"/>
    </font>
    <font>
      <sz val="11"/>
      <name val=".VnTime"/>
      <family val="2"/>
    </font>
    <font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sz val="12"/>
      <name val="Times New Roman"/>
      <family val="1"/>
    </font>
    <font>
      <b/>
      <sz val="12"/>
      <name val="Arial"/>
      <family val="2"/>
      <charset val="163"/>
    </font>
    <font>
      <b/>
      <sz val="15"/>
      <name val="Times New Roman"/>
      <family val="1"/>
    </font>
    <font>
      <sz val="11"/>
      <color indexed="8"/>
      <name val="Times New Roman"/>
      <family val="1"/>
    </font>
    <font>
      <i/>
      <sz val="11"/>
      <name val=".VnTime"/>
      <family val="2"/>
    </font>
    <font>
      <i/>
      <sz val="11"/>
      <name val="Times New Roman"/>
      <family val="1"/>
    </font>
    <font>
      <b/>
      <i/>
      <sz val="11"/>
      <name val="Times New Roman"/>
      <family val="1"/>
    </font>
    <font>
      <i/>
      <sz val="14"/>
      <name val="Times New Roman"/>
      <family val="1"/>
      <charset val="163"/>
    </font>
    <font>
      <b/>
      <i/>
      <sz val="11"/>
      <name val=".VnTime"/>
      <family val="2"/>
    </font>
    <font>
      <i/>
      <sz val="12"/>
      <name val="Times New Roman"/>
      <family val="1"/>
      <charset val="163"/>
    </font>
    <font>
      <i/>
      <sz val="14"/>
      <name val="Times New Roman"/>
      <family val="1"/>
    </font>
    <font>
      <b/>
      <i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</cellStyleXfs>
  <cellXfs count="199">
    <xf numFmtId="0" fontId="0" fillId="0" borderId="0" xfId="0"/>
    <xf numFmtId="0" fontId="6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44" fontId="5" fillId="2" borderId="0" xfId="2" applyNumberFormat="1" applyFont="1" applyFill="1" applyAlignment="1"/>
    <xf numFmtId="0" fontId="16" fillId="2" borderId="0" xfId="0" applyFont="1" applyFill="1" applyAlignment="1"/>
    <xf numFmtId="44" fontId="17" fillId="2" borderId="0" xfId="2" applyNumberFormat="1" applyFont="1" applyFill="1" applyAlignment="1"/>
    <xf numFmtId="44" fontId="8" fillId="2" borderId="0" xfId="2" applyNumberFormat="1" applyFont="1" applyFill="1" applyAlignment="1"/>
    <xf numFmtId="0" fontId="5" fillId="2" borderId="0" xfId="0" applyFont="1" applyFill="1" applyAlignment="1"/>
    <xf numFmtId="44" fontId="11" fillId="2" borderId="0" xfId="2" applyNumberFormat="1" applyFont="1" applyFill="1" applyAlignment="1">
      <alignment horizontal="center"/>
    </xf>
    <xf numFmtId="44" fontId="12" fillId="2" borderId="0" xfId="2" applyNumberFormat="1" applyFont="1" applyFill="1" applyAlignment="1">
      <alignment horizontal="center"/>
    </xf>
    <xf numFmtId="44" fontId="13" fillId="2" borderId="0" xfId="2" applyNumberFormat="1" applyFont="1" applyFill="1" applyAlignment="1">
      <alignment horizontal="center"/>
    </xf>
    <xf numFmtId="0" fontId="6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vertical="center"/>
    </xf>
    <xf numFmtId="166" fontId="20" fillId="2" borderId="3" xfId="1" applyNumberFormat="1" applyFont="1" applyFill="1" applyBorder="1" applyAlignment="1">
      <alignment vertical="center"/>
    </xf>
    <xf numFmtId="166" fontId="21" fillId="2" borderId="3" xfId="1" applyNumberFormat="1" applyFont="1" applyFill="1" applyBorder="1" applyAlignment="1">
      <alignment vertical="center"/>
    </xf>
    <xf numFmtId="166" fontId="22" fillId="2" borderId="3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vertical="center"/>
    </xf>
    <xf numFmtId="3" fontId="24" fillId="2" borderId="3" xfId="0" applyNumberFormat="1" applyFont="1" applyFill="1" applyBorder="1"/>
    <xf numFmtId="0" fontId="8" fillId="2" borderId="10" xfId="0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vertical="center"/>
    </xf>
    <xf numFmtId="166" fontId="6" fillId="2" borderId="10" xfId="1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 wrapText="1"/>
    </xf>
    <xf numFmtId="166" fontId="3" fillId="2" borderId="1" xfId="1" applyNumberFormat="1" applyFont="1" applyFill="1" applyBorder="1" applyAlignment="1">
      <alignment vertical="center"/>
    </xf>
    <xf numFmtId="166" fontId="6" fillId="2" borderId="1" xfId="1" applyNumberFormat="1" applyFont="1" applyFill="1" applyBorder="1" applyAlignment="1">
      <alignment vertical="center"/>
    </xf>
    <xf numFmtId="166" fontId="3" fillId="2" borderId="1" xfId="1" applyNumberFormat="1" applyFont="1" applyFill="1" applyBorder="1"/>
    <xf numFmtId="167" fontId="3" fillId="2" borderId="1" xfId="1" applyNumberFormat="1" applyFont="1" applyFill="1" applyBorder="1" applyAlignment="1">
      <alignment vertical="center"/>
    </xf>
    <xf numFmtId="0" fontId="25" fillId="2" borderId="1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vertical="center"/>
    </xf>
    <xf numFmtId="166" fontId="6" fillId="2" borderId="11" xfId="1" applyNumberFormat="1" applyFont="1" applyFill="1" applyBorder="1" applyAlignment="1">
      <alignment vertical="center"/>
    </xf>
    <xf numFmtId="0" fontId="26" fillId="2" borderId="0" xfId="0" applyFont="1" applyFill="1"/>
    <xf numFmtId="166" fontId="3" fillId="2" borderId="11" xfId="1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166" fontId="3" fillId="2" borderId="11" xfId="1" applyNumberFormat="1" applyFont="1" applyFill="1" applyBorder="1"/>
    <xf numFmtId="0" fontId="8" fillId="2" borderId="11" xfId="0" applyNumberFormat="1" applyFont="1" applyFill="1" applyBorder="1" applyAlignment="1">
      <alignment vertical="center"/>
    </xf>
    <xf numFmtId="166" fontId="6" fillId="2" borderId="7" xfId="1" applyNumberFormat="1" applyFont="1" applyFill="1" applyBorder="1" applyAlignment="1">
      <alignment vertical="center"/>
    </xf>
    <xf numFmtId="0" fontId="27" fillId="2" borderId="3" xfId="0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vertical="center"/>
    </xf>
    <xf numFmtId="0" fontId="25" fillId="2" borderId="3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vertical="center"/>
    </xf>
    <xf numFmtId="0" fontId="28" fillId="2" borderId="0" xfId="0" applyFont="1" applyFill="1"/>
    <xf numFmtId="0" fontId="25" fillId="2" borderId="1" xfId="0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vertical="center"/>
    </xf>
    <xf numFmtId="0" fontId="30" fillId="2" borderId="0" xfId="0" applyFont="1" applyFill="1"/>
    <xf numFmtId="0" fontId="6" fillId="2" borderId="1" xfId="0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31" fillId="2" borderId="0" xfId="0" applyFont="1" applyFill="1"/>
    <xf numFmtId="49" fontId="6" fillId="2" borderId="1" xfId="0" quotePrefix="1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vertical="center" wrapText="1"/>
    </xf>
    <xf numFmtId="166" fontId="3" fillId="2" borderId="10" xfId="1" applyNumberFormat="1" applyFont="1" applyFill="1" applyBorder="1" applyAlignment="1">
      <alignment vertical="center"/>
    </xf>
    <xf numFmtId="166" fontId="3" fillId="2" borderId="10" xfId="1" applyNumberFormat="1" applyFont="1" applyFill="1" applyBorder="1"/>
    <xf numFmtId="0" fontId="7" fillId="2" borderId="1" xfId="0" applyNumberFormat="1" applyFont="1" applyFill="1" applyBorder="1" applyAlignment="1">
      <alignment vertical="center" wrapText="1"/>
    </xf>
    <xf numFmtId="49" fontId="6" fillId="2" borderId="11" xfId="0" applyNumberFormat="1" applyFont="1" applyFill="1" applyBorder="1" applyAlignment="1">
      <alignment horizontal="center" vertical="center"/>
    </xf>
    <xf numFmtId="0" fontId="3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3" fillId="2" borderId="0" xfId="0" applyFont="1" applyFill="1"/>
    <xf numFmtId="0" fontId="6" fillId="2" borderId="1" xfId="0" applyFont="1" applyFill="1" applyBorder="1" applyAlignment="1">
      <alignment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3" xfId="0" applyNumberFormat="1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8" fillId="2" borderId="0" xfId="0" applyFont="1" applyFill="1" applyAlignment="1"/>
    <xf numFmtId="0" fontId="2" fillId="2" borderId="0" xfId="0" applyFont="1" applyFill="1"/>
    <xf numFmtId="0" fontId="5" fillId="2" borderId="0" xfId="0" applyFont="1" applyFill="1"/>
    <xf numFmtId="0" fontId="4" fillId="2" borderId="0" xfId="0" applyFont="1" applyFill="1"/>
    <xf numFmtId="0" fontId="35" fillId="2" borderId="0" xfId="0" applyNumberFormat="1" applyFont="1" applyFill="1" applyBorder="1" applyAlignment="1">
      <alignment wrapText="1"/>
    </xf>
    <xf numFmtId="0" fontId="4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166" fontId="5" fillId="2" borderId="0" xfId="1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/>
    </xf>
    <xf numFmtId="166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/>
    </xf>
    <xf numFmtId="43" fontId="6" fillId="2" borderId="3" xfId="0" applyNumberFormat="1" applyFont="1" applyFill="1" applyBorder="1" applyAlignment="1">
      <alignment horizontal="center" vertical="center" wrapText="1"/>
    </xf>
    <xf numFmtId="43" fontId="3" fillId="2" borderId="3" xfId="0" applyNumberFormat="1" applyFont="1" applyFill="1" applyBorder="1" applyAlignment="1">
      <alignment horizontal="center" vertical="center" wrapText="1"/>
    </xf>
    <xf numFmtId="43" fontId="9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1" fontId="5" fillId="2" borderId="0" xfId="0" applyNumberFormat="1" applyFont="1" applyFill="1" applyAlignment="1">
      <alignment horizontal="center" vertical="center" wrapText="1"/>
    </xf>
    <xf numFmtId="41" fontId="2" fillId="2" borderId="0" xfId="0" applyNumberFormat="1" applyFont="1" applyFill="1" applyAlignment="1">
      <alignment horizontal="center" vertical="center" wrapText="1"/>
    </xf>
    <xf numFmtId="41" fontId="36" fillId="2" borderId="8" xfId="3" applyNumberFormat="1" applyFont="1" applyFill="1" applyBorder="1" applyAlignment="1">
      <alignment vertical="center"/>
    </xf>
    <xf numFmtId="166" fontId="8" fillId="2" borderId="12" xfId="1" applyNumberFormat="1" applyFont="1" applyFill="1" applyBorder="1" applyAlignment="1">
      <alignment horizontal="center"/>
    </xf>
    <xf numFmtId="0" fontId="9" fillId="2" borderId="8" xfId="0" applyNumberFormat="1" applyFont="1" applyFill="1" applyBorder="1"/>
    <xf numFmtId="0" fontId="8" fillId="2" borderId="0" xfId="0" quotePrefix="1" applyFont="1" applyFill="1" applyBorder="1" applyAlignment="1">
      <alignment horizontal="center"/>
    </xf>
    <xf numFmtId="41" fontId="36" fillId="2" borderId="1" xfId="3" applyNumberFormat="1" applyFont="1" applyFill="1" applyBorder="1" applyAlignment="1">
      <alignment vertical="center"/>
    </xf>
    <xf numFmtId="166" fontId="8" fillId="2" borderId="13" xfId="1" applyNumberFormat="1" applyFont="1" applyFill="1" applyBorder="1" applyAlignment="1">
      <alignment horizontal="center"/>
    </xf>
    <xf numFmtId="0" fontId="9" fillId="2" borderId="1" xfId="0" applyNumberFormat="1" applyFont="1" applyFill="1" applyBorder="1"/>
    <xf numFmtId="41" fontId="36" fillId="2" borderId="1" xfId="3" applyNumberFormat="1" applyFont="1" applyFill="1" applyBorder="1" applyAlignment="1">
      <alignment vertical="center" wrapText="1"/>
    </xf>
    <xf numFmtId="0" fontId="9" fillId="2" borderId="1" xfId="0" applyFont="1" applyFill="1" applyBorder="1"/>
    <xf numFmtId="166" fontId="8" fillId="2" borderId="13" xfId="1" quotePrefix="1" applyNumberFormat="1" applyFont="1" applyFill="1" applyBorder="1" applyAlignment="1">
      <alignment horizontal="center"/>
    </xf>
    <xf numFmtId="166" fontId="8" fillId="2" borderId="14" xfId="1" applyNumberFormat="1" applyFont="1" applyFill="1" applyBorder="1" applyAlignment="1">
      <alignment horizontal="center"/>
    </xf>
    <xf numFmtId="41" fontId="36" fillId="2" borderId="9" xfId="3" applyNumberFormat="1" applyFont="1" applyFill="1" applyBorder="1" applyAlignment="1">
      <alignment vertical="center"/>
    </xf>
    <xf numFmtId="0" fontId="8" fillId="2" borderId="14" xfId="1" quotePrefix="1" applyNumberFormat="1" applyFont="1" applyFill="1" applyBorder="1" applyAlignment="1">
      <alignment horizontal="center"/>
    </xf>
    <xf numFmtId="0" fontId="9" fillId="2" borderId="9" xfId="0" applyNumberFormat="1" applyFont="1" applyFill="1" applyBorder="1"/>
    <xf numFmtId="166" fontId="3" fillId="2" borderId="0" xfId="1" applyNumberFormat="1" applyFont="1" applyFill="1"/>
    <xf numFmtId="166" fontId="2" fillId="2" borderId="0" xfId="1" applyNumberFormat="1" applyFont="1" applyFill="1"/>
    <xf numFmtId="0" fontId="6" fillId="2" borderId="3" xfId="0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38" fillId="2" borderId="1" xfId="0" applyNumberFormat="1" applyFont="1" applyFill="1" applyBorder="1" applyAlignment="1">
      <alignment vertical="center"/>
    </xf>
    <xf numFmtId="166" fontId="39" fillId="2" borderId="10" xfId="1" applyNumberFormat="1" applyFont="1" applyFill="1" applyBorder="1" applyAlignment="1">
      <alignment vertical="center"/>
    </xf>
    <xf numFmtId="166" fontId="39" fillId="2" borderId="1" xfId="1" applyNumberFormat="1" applyFont="1" applyFill="1" applyBorder="1" applyAlignment="1">
      <alignment vertical="center"/>
    </xf>
    <xf numFmtId="166" fontId="38" fillId="2" borderId="1" xfId="1" applyNumberFormat="1" applyFont="1" applyFill="1" applyBorder="1" applyAlignment="1">
      <alignment vertical="center"/>
    </xf>
    <xf numFmtId="166" fontId="38" fillId="2" borderId="1" xfId="1" applyNumberFormat="1" applyFont="1" applyFill="1" applyBorder="1"/>
    <xf numFmtId="0" fontId="40" fillId="2" borderId="0" xfId="0" applyFont="1" applyFill="1"/>
    <xf numFmtId="0" fontId="38" fillId="2" borderId="1" xfId="0" quotePrefix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vertical="center"/>
    </xf>
    <xf numFmtId="0" fontId="42" fillId="2" borderId="0" xfId="0" applyFont="1" applyFill="1"/>
    <xf numFmtId="49" fontId="39" fillId="2" borderId="1" xfId="0" applyNumberFormat="1" applyFont="1" applyFill="1" applyBorder="1" applyAlignment="1">
      <alignment horizontal="center" vertical="center"/>
    </xf>
    <xf numFmtId="0" fontId="43" fillId="2" borderId="0" xfId="0" applyFont="1" applyFill="1"/>
    <xf numFmtId="0" fontId="10" fillId="2" borderId="0" xfId="0" applyFont="1" applyFill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center" wrapText="1"/>
    </xf>
    <xf numFmtId="166" fontId="6" fillId="2" borderId="3" xfId="1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NumberFormat="1" applyFont="1" applyFill="1" applyBorder="1" applyAlignment="1">
      <alignment vertical="center"/>
    </xf>
    <xf numFmtId="166" fontId="6" fillId="2" borderId="8" xfId="1" applyNumberFormat="1" applyFont="1" applyFill="1" applyBorder="1" applyAlignment="1">
      <alignment vertical="center"/>
    </xf>
    <xf numFmtId="41" fontId="3" fillId="2" borderId="8" xfId="0" applyNumberFormat="1" applyFont="1" applyFill="1" applyBorder="1"/>
    <xf numFmtId="166" fontId="3" fillId="2" borderId="8" xfId="1" applyNumberFormat="1" applyFont="1" applyFill="1" applyBorder="1" applyAlignment="1">
      <alignment vertical="center"/>
    </xf>
    <xf numFmtId="41" fontId="3" fillId="2" borderId="8" xfId="0" applyNumberFormat="1" applyFont="1" applyFill="1" applyBorder="1" applyAlignment="1">
      <alignment vertical="center"/>
    </xf>
    <xf numFmtId="41" fontId="3" fillId="2" borderId="8" xfId="4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41" fontId="3" fillId="2" borderId="1" xfId="0" applyNumberFormat="1" applyFont="1" applyFill="1" applyBorder="1"/>
    <xf numFmtId="41" fontId="3" fillId="2" borderId="1" xfId="0" applyNumberFormat="1" applyFont="1" applyFill="1" applyBorder="1" applyAlignment="1">
      <alignment vertical="center"/>
    </xf>
    <xf numFmtId="41" fontId="3" fillId="2" borderId="1" xfId="4" applyNumberFormat="1" applyFont="1" applyFill="1" applyBorder="1" applyAlignment="1">
      <alignment vertical="center"/>
    </xf>
    <xf numFmtId="41" fontId="6" fillId="2" borderId="1" xfId="1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NumberFormat="1" applyFont="1" applyFill="1" applyBorder="1" applyAlignment="1">
      <alignment vertical="center"/>
    </xf>
    <xf numFmtId="166" fontId="6" fillId="2" borderId="9" xfId="1" applyNumberFormat="1" applyFont="1" applyFill="1" applyBorder="1" applyAlignment="1">
      <alignment vertical="center"/>
    </xf>
    <xf numFmtId="166" fontId="3" fillId="2" borderId="9" xfId="1" applyNumberFormat="1" applyFont="1" applyFill="1" applyBorder="1" applyAlignment="1">
      <alignment horizontal="right" vertical="center"/>
    </xf>
    <xf numFmtId="166" fontId="3" fillId="2" borderId="9" xfId="1" applyNumberFormat="1" applyFont="1" applyFill="1" applyBorder="1" applyAlignment="1">
      <alignment vertical="center"/>
    </xf>
    <xf numFmtId="41" fontId="6" fillId="2" borderId="9" xfId="1" applyNumberFormat="1" applyFont="1" applyFill="1" applyBorder="1" applyAlignment="1">
      <alignment vertical="center"/>
    </xf>
    <xf numFmtId="41" fontId="3" fillId="2" borderId="9" xfId="4" applyNumberFormat="1" applyFont="1" applyFill="1" applyBorder="1" applyAlignment="1">
      <alignment vertical="center"/>
    </xf>
    <xf numFmtId="41" fontId="3" fillId="2" borderId="9" xfId="0" applyNumberFormat="1" applyFont="1" applyFill="1" applyBorder="1" applyAlignment="1">
      <alignment vertical="center"/>
    </xf>
    <xf numFmtId="166" fontId="3" fillId="2" borderId="10" xfId="1" applyNumberFormat="1" applyFont="1" applyFill="1" applyBorder="1" applyAlignment="1">
      <alignment vertical="center" wrapText="1"/>
    </xf>
    <xf numFmtId="166" fontId="38" fillId="2" borderId="10" xfId="1" applyNumberFormat="1" applyFont="1" applyFill="1" applyBorder="1" applyAlignment="1">
      <alignment vertical="center"/>
    </xf>
    <xf numFmtId="166" fontId="6" fillId="2" borderId="10" xfId="1" applyNumberFormat="1" applyFont="1" applyFill="1" applyBorder="1" applyAlignment="1">
      <alignment vertical="center" wrapText="1"/>
    </xf>
    <xf numFmtId="166" fontId="6" fillId="2" borderId="7" xfId="1" applyNumberFormat="1" applyFont="1" applyFill="1" applyBorder="1" applyAlignment="1">
      <alignment vertical="center" wrapText="1"/>
    </xf>
    <xf numFmtId="166" fontId="6" fillId="2" borderId="3" xfId="1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left" vertical="center" wrapText="1"/>
    </xf>
    <xf numFmtId="166" fontId="6" fillId="2" borderId="1" xfId="1" applyNumberFormat="1" applyFont="1" applyFill="1" applyBorder="1" applyAlignment="1">
      <alignment vertical="center" wrapText="1"/>
    </xf>
    <xf numFmtId="166" fontId="6" fillId="2" borderId="4" xfId="1" applyNumberFormat="1" applyFont="1" applyFill="1" applyBorder="1" applyAlignment="1">
      <alignment vertical="center"/>
    </xf>
    <xf numFmtId="166" fontId="6" fillId="2" borderId="5" xfId="1" applyNumberFormat="1" applyFont="1" applyFill="1" applyBorder="1" applyAlignment="1">
      <alignment vertical="center"/>
    </xf>
    <xf numFmtId="166" fontId="6" fillId="2" borderId="6" xfId="1" applyNumberFormat="1" applyFont="1" applyFill="1" applyBorder="1" applyAlignment="1">
      <alignment vertical="center"/>
    </xf>
    <xf numFmtId="0" fontId="8" fillId="2" borderId="0" xfId="0" applyFont="1" applyFill="1" applyAlignment="1">
      <alignment horizontal="left"/>
    </xf>
    <xf numFmtId="0" fontId="5" fillId="2" borderId="0" xfId="0" applyNumberFormat="1" applyFont="1" applyFill="1" applyBorder="1" applyAlignment="1">
      <alignment horizontal="center" wrapText="1"/>
    </xf>
    <xf numFmtId="0" fontId="44" fillId="2" borderId="0" xfId="0" applyNumberFormat="1" applyFont="1" applyFill="1" applyBorder="1" applyAlignment="1">
      <alignment horizontal="center" vertical="center"/>
    </xf>
    <xf numFmtId="43" fontId="6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43" fontId="8" fillId="2" borderId="3" xfId="0" applyNumberFormat="1" applyFont="1" applyFill="1" applyBorder="1" applyAlignment="1">
      <alignment horizontal="center" vertical="center" wrapText="1"/>
    </xf>
    <xf numFmtId="166" fontId="6" fillId="2" borderId="3" xfId="1" applyNumberFormat="1" applyFont="1" applyFill="1" applyBorder="1" applyAlignment="1">
      <alignment horizontal="center" vertical="center"/>
    </xf>
    <xf numFmtId="166" fontId="6" fillId="2" borderId="4" xfId="1" applyNumberFormat="1" applyFont="1" applyFill="1" applyBorder="1" applyAlignment="1">
      <alignment horizontal="center" vertical="center"/>
    </xf>
    <xf numFmtId="166" fontId="6" fillId="2" borderId="5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166" fontId="7" fillId="2" borderId="3" xfId="1" applyNumberFormat="1" applyFont="1" applyFill="1" applyBorder="1" applyAlignment="1">
      <alignment horizontal="center" vertical="center" wrapText="1"/>
    </xf>
    <xf numFmtId="166" fontId="8" fillId="2" borderId="3" xfId="1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6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44" fontId="5" fillId="2" borderId="0" xfId="2" applyNumberFormat="1" applyFont="1" applyFill="1" applyAlignment="1">
      <alignment horizontal="center" vertical="center" wrapText="1"/>
    </xf>
    <xf numFmtId="44" fontId="17" fillId="2" borderId="0" xfId="2" applyNumberFormat="1" applyFont="1" applyFill="1" applyAlignment="1">
      <alignment horizontal="center"/>
    </xf>
    <xf numFmtId="44" fontId="8" fillId="2" borderId="0" xfId="2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6" fillId="2" borderId="3" xfId="0" quotePrefix="1" applyFont="1" applyFill="1" applyBorder="1" applyAlignment="1">
      <alignment horizontal="center" vertical="center"/>
    </xf>
  </cellXfs>
  <cellStyles count="5">
    <cellStyle name="Comma" xfId="1" builtinId="3"/>
    <cellStyle name="Comma [0]" xfId="3" builtinId="6"/>
    <cellStyle name="Currency" xfId="2" builtinId="4"/>
    <cellStyle name="Normal" xfId="0" builtinId="0"/>
    <cellStyle name="Normal_Bieu mau KPUQ moi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9525</xdr:rowOff>
    </xdr:from>
    <xdr:to>
      <xdr:col>2</xdr:col>
      <xdr:colOff>590550</xdr:colOff>
      <xdr:row>1</xdr:row>
      <xdr:rowOff>9525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78230" y="2381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201110</xdr:colOff>
      <xdr:row>1</xdr:row>
      <xdr:rowOff>9525</xdr:rowOff>
    </xdr:from>
    <xdr:to>
      <xdr:col>2</xdr:col>
      <xdr:colOff>1545410</xdr:colOff>
      <xdr:row>1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201110" y="238125"/>
          <a:ext cx="2327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95250</xdr:colOff>
      <xdr:row>1</xdr:row>
      <xdr:rowOff>9525</xdr:rowOff>
    </xdr:from>
    <xdr:to>
      <xdr:col>2</xdr:col>
      <xdr:colOff>590550</xdr:colOff>
      <xdr:row>1</xdr:row>
      <xdr:rowOff>9525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1078230" y="238125"/>
          <a:ext cx="495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201110</xdr:colOff>
      <xdr:row>1</xdr:row>
      <xdr:rowOff>9525</xdr:rowOff>
    </xdr:from>
    <xdr:to>
      <xdr:col>2</xdr:col>
      <xdr:colOff>1545410</xdr:colOff>
      <xdr:row>1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201110" y="238125"/>
          <a:ext cx="23272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7"/>
  <sheetViews>
    <sheetView topLeftCell="A22" workbookViewId="0">
      <selection activeCell="G7" sqref="G7:G9"/>
    </sheetView>
  </sheetViews>
  <sheetFormatPr defaultColWidth="8.85546875" defaultRowHeight="19.5"/>
  <cols>
    <col min="1" max="1" width="3.28515625" style="85" customWidth="1"/>
    <col min="2" max="2" width="16.7109375" style="87" customWidth="1"/>
    <col min="3" max="4" width="14.7109375" style="118" customWidth="1"/>
    <col min="5" max="5" width="14.7109375" style="119" customWidth="1"/>
    <col min="6" max="6" width="12.5703125" style="89" customWidth="1"/>
    <col min="7" max="7" width="13.7109375" style="89" customWidth="1"/>
    <col min="8" max="9" width="12.5703125" style="88" customWidth="1"/>
    <col min="10" max="13" width="12.5703125" style="87" customWidth="1"/>
    <col min="14" max="14" width="10.85546875" style="87" customWidth="1"/>
    <col min="15" max="15" width="10.7109375" style="88" customWidth="1"/>
    <col min="16" max="16" width="11.7109375" style="87" customWidth="1"/>
    <col min="17" max="18" width="12.5703125" style="87" customWidth="1"/>
    <col min="19" max="20" width="11.42578125" style="87" customWidth="1"/>
    <col min="21" max="24" width="9.7109375" style="87" customWidth="1"/>
    <col min="25" max="25" width="9.42578125" style="87" customWidth="1"/>
    <col min="26" max="26" width="13.140625" style="87" customWidth="1"/>
    <col min="27" max="27" width="11" style="87" customWidth="1"/>
    <col min="28" max="28" width="9.140625" style="87" customWidth="1"/>
    <col min="29" max="29" width="9.42578125" style="87" customWidth="1"/>
    <col min="30" max="30" width="10.5703125" style="87" customWidth="1"/>
    <col min="31" max="31" width="11.85546875" style="87" customWidth="1"/>
    <col min="32" max="16384" width="8.85546875" style="87"/>
  </cols>
  <sheetData>
    <row r="1" spans="1:29" ht="18.75">
      <c r="B1" s="86"/>
      <c r="C1" s="171" t="s">
        <v>73</v>
      </c>
      <c r="D1" s="171"/>
      <c r="E1" s="171"/>
      <c r="F1" s="171"/>
      <c r="G1" s="86"/>
      <c r="H1" s="86"/>
      <c r="I1" s="86"/>
      <c r="K1" s="176" t="s">
        <v>467</v>
      </c>
      <c r="L1" s="176"/>
      <c r="M1" s="176"/>
    </row>
    <row r="2" spans="1:29" ht="41.45" customHeight="1">
      <c r="B2" s="90"/>
      <c r="C2" s="172" t="s">
        <v>470</v>
      </c>
      <c r="D2" s="172"/>
      <c r="E2" s="172"/>
      <c r="F2" s="172"/>
      <c r="G2" s="172"/>
      <c r="H2" s="172"/>
      <c r="I2" s="172"/>
      <c r="J2" s="172"/>
      <c r="K2" s="172"/>
      <c r="L2" s="172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9" ht="18" customHeight="1">
      <c r="B3" s="91"/>
      <c r="C3" s="173" t="s">
        <v>461</v>
      </c>
      <c r="D3" s="173"/>
      <c r="E3" s="173"/>
      <c r="F3" s="173"/>
      <c r="G3" s="173"/>
      <c r="H3" s="173"/>
      <c r="I3" s="173"/>
      <c r="J3" s="173"/>
      <c r="K3" s="173"/>
      <c r="L3" s="173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29" ht="18" customHeight="1">
      <c r="A4" s="92"/>
      <c r="B4" s="92"/>
      <c r="C4" s="93"/>
      <c r="D4" s="93"/>
      <c r="E4" s="93"/>
      <c r="F4" s="94"/>
      <c r="G4" s="94"/>
      <c r="H4" s="95"/>
      <c r="I4" s="92"/>
      <c r="J4" s="92"/>
      <c r="K4" s="175" t="s">
        <v>462</v>
      </c>
      <c r="L4" s="175"/>
      <c r="M4" s="92"/>
      <c r="N4" s="96"/>
      <c r="O4" s="92"/>
      <c r="P4" s="92"/>
      <c r="Q4" s="92"/>
      <c r="R4" s="92"/>
      <c r="T4" s="92"/>
      <c r="Y4" s="97"/>
    </row>
    <row r="5" spans="1:29" s="88" customFormat="1" ht="21.6" customHeight="1">
      <c r="A5" s="183" t="s">
        <v>19</v>
      </c>
      <c r="B5" s="183" t="s">
        <v>20</v>
      </c>
      <c r="C5" s="184" t="s">
        <v>21</v>
      </c>
      <c r="D5" s="179" t="s">
        <v>295</v>
      </c>
      <c r="E5" s="179"/>
      <c r="F5" s="179"/>
      <c r="G5" s="179"/>
      <c r="H5" s="179"/>
      <c r="I5" s="179"/>
      <c r="J5" s="179"/>
      <c r="K5" s="179"/>
      <c r="L5" s="179"/>
      <c r="M5" s="179"/>
      <c r="N5" s="180" t="s">
        <v>295</v>
      </c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2"/>
      <c r="Z5" s="177" t="s">
        <v>296</v>
      </c>
    </row>
    <row r="6" spans="1:29" s="88" customFormat="1" ht="21.6" customHeight="1">
      <c r="A6" s="183"/>
      <c r="B6" s="183"/>
      <c r="C6" s="184"/>
      <c r="D6" s="185" t="s">
        <v>22</v>
      </c>
      <c r="E6" s="183" t="s">
        <v>297</v>
      </c>
      <c r="F6" s="186" t="s">
        <v>298</v>
      </c>
      <c r="G6" s="187" t="s">
        <v>299</v>
      </c>
      <c r="H6" s="187"/>
      <c r="I6" s="187"/>
      <c r="J6" s="187"/>
      <c r="K6" s="187"/>
      <c r="L6" s="187"/>
      <c r="M6" s="187"/>
      <c r="N6" s="188" t="s">
        <v>299</v>
      </c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90"/>
      <c r="Z6" s="177"/>
    </row>
    <row r="7" spans="1:29" s="88" customFormat="1" ht="16.899999999999999" customHeight="1">
      <c r="A7" s="183"/>
      <c r="B7" s="183"/>
      <c r="C7" s="184"/>
      <c r="D7" s="185"/>
      <c r="E7" s="183"/>
      <c r="F7" s="186"/>
      <c r="G7" s="174" t="s">
        <v>23</v>
      </c>
      <c r="H7" s="178" t="s">
        <v>300</v>
      </c>
      <c r="I7" s="174" t="s">
        <v>301</v>
      </c>
      <c r="J7" s="174"/>
      <c r="K7" s="174"/>
      <c r="L7" s="174" t="s">
        <v>302</v>
      </c>
      <c r="M7" s="174" t="s">
        <v>303</v>
      </c>
      <c r="N7" s="174" t="s">
        <v>304</v>
      </c>
      <c r="O7" s="174"/>
      <c r="P7" s="174"/>
      <c r="Q7" s="174"/>
      <c r="R7" s="178" t="s">
        <v>305</v>
      </c>
      <c r="S7" s="174" t="s">
        <v>306</v>
      </c>
      <c r="T7" s="174"/>
      <c r="U7" s="174"/>
      <c r="V7" s="174"/>
      <c r="W7" s="174"/>
      <c r="X7" s="174"/>
      <c r="Y7" s="174" t="s">
        <v>307</v>
      </c>
      <c r="Z7" s="177"/>
    </row>
    <row r="8" spans="1:29" s="88" customFormat="1" ht="51" customHeight="1">
      <c r="A8" s="183"/>
      <c r="B8" s="183"/>
      <c r="C8" s="184"/>
      <c r="D8" s="185"/>
      <c r="E8" s="183"/>
      <c r="F8" s="186"/>
      <c r="G8" s="174"/>
      <c r="H8" s="178"/>
      <c r="I8" s="174"/>
      <c r="J8" s="174"/>
      <c r="K8" s="174"/>
      <c r="L8" s="174"/>
      <c r="M8" s="174"/>
      <c r="N8" s="174"/>
      <c r="O8" s="174"/>
      <c r="P8" s="174"/>
      <c r="Q8" s="174"/>
      <c r="R8" s="178"/>
      <c r="S8" s="174" t="s">
        <v>308</v>
      </c>
      <c r="T8" s="174" t="s">
        <v>309</v>
      </c>
      <c r="U8" s="174" t="s">
        <v>310</v>
      </c>
      <c r="V8" s="174"/>
      <c r="W8" s="174"/>
      <c r="X8" s="174"/>
      <c r="Y8" s="174"/>
      <c r="Z8" s="177"/>
    </row>
    <row r="9" spans="1:29" s="101" customFormat="1" ht="79.900000000000006" customHeight="1">
      <c r="A9" s="183"/>
      <c r="B9" s="183"/>
      <c r="C9" s="184"/>
      <c r="D9" s="185"/>
      <c r="E9" s="183"/>
      <c r="F9" s="186"/>
      <c r="G9" s="174"/>
      <c r="H9" s="191"/>
      <c r="I9" s="98" t="s">
        <v>24</v>
      </c>
      <c r="J9" s="99" t="s">
        <v>311</v>
      </c>
      <c r="K9" s="99" t="s">
        <v>312</v>
      </c>
      <c r="L9" s="174"/>
      <c r="M9" s="174"/>
      <c r="N9" s="98" t="s">
        <v>25</v>
      </c>
      <c r="O9" s="100" t="s">
        <v>313</v>
      </c>
      <c r="P9" s="100" t="s">
        <v>314</v>
      </c>
      <c r="Q9" s="100" t="s">
        <v>315</v>
      </c>
      <c r="R9" s="178"/>
      <c r="S9" s="174"/>
      <c r="T9" s="174"/>
      <c r="U9" s="98" t="s">
        <v>316</v>
      </c>
      <c r="V9" s="99" t="s">
        <v>317</v>
      </c>
      <c r="W9" s="99" t="s">
        <v>318</v>
      </c>
      <c r="X9" s="99" t="s">
        <v>319</v>
      </c>
      <c r="Y9" s="174"/>
      <c r="Z9" s="84" t="s">
        <v>26</v>
      </c>
      <c r="AA9" s="101" t="s">
        <v>320</v>
      </c>
      <c r="AB9" s="101" t="s">
        <v>321</v>
      </c>
      <c r="AC9" s="101" t="s">
        <v>322</v>
      </c>
    </row>
    <row r="10" spans="1:29" s="137" customFormat="1" ht="21" customHeight="1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21">
        <v>8</v>
      </c>
      <c r="I10" s="121">
        <v>9</v>
      </c>
      <c r="J10" s="121">
        <v>10</v>
      </c>
      <c r="K10" s="121">
        <v>11</v>
      </c>
      <c r="L10" s="121">
        <v>12</v>
      </c>
      <c r="M10" s="121">
        <v>13</v>
      </c>
      <c r="N10" s="121">
        <v>14</v>
      </c>
      <c r="O10" s="121">
        <v>15</v>
      </c>
      <c r="P10" s="121">
        <v>16</v>
      </c>
      <c r="Q10" s="121">
        <v>17</v>
      </c>
      <c r="R10" s="121">
        <v>18</v>
      </c>
      <c r="S10" s="121">
        <v>19</v>
      </c>
      <c r="T10" s="121">
        <v>20</v>
      </c>
      <c r="U10" s="121">
        <v>21</v>
      </c>
      <c r="V10" s="121">
        <v>22</v>
      </c>
      <c r="W10" s="121">
        <v>23</v>
      </c>
      <c r="X10" s="121">
        <v>24</v>
      </c>
      <c r="Y10" s="121">
        <v>25</v>
      </c>
      <c r="Z10" s="121">
        <v>26</v>
      </c>
    </row>
    <row r="11" spans="1:29" s="102" customFormat="1" ht="29.45" customHeight="1">
      <c r="A11" s="120" t="s">
        <v>1</v>
      </c>
      <c r="B11" s="138" t="s">
        <v>323</v>
      </c>
      <c r="C11" s="139">
        <f>D11+Z11</f>
        <v>33862000</v>
      </c>
      <c r="D11" s="139">
        <f>E11+F11+G11</f>
        <v>32393800</v>
      </c>
      <c r="E11" s="139">
        <v>29995000</v>
      </c>
      <c r="F11" s="139">
        <v>170000</v>
      </c>
      <c r="G11" s="139">
        <f>H11+I11+L11+M11+N11+R11+S11+Y11</f>
        <v>2228800</v>
      </c>
      <c r="H11" s="179">
        <v>1048000</v>
      </c>
      <c r="I11" s="179"/>
      <c r="J11" s="179"/>
      <c r="K11" s="179"/>
      <c r="L11" s="179"/>
      <c r="M11" s="179"/>
      <c r="N11" s="168"/>
      <c r="O11" s="169"/>
      <c r="P11" s="169"/>
      <c r="Q11" s="170"/>
      <c r="R11" s="139">
        <v>600000</v>
      </c>
      <c r="S11" s="180">
        <v>550800</v>
      </c>
      <c r="T11" s="181"/>
      <c r="U11" s="181"/>
      <c r="V11" s="181"/>
      <c r="W11" s="181"/>
      <c r="X11" s="182"/>
      <c r="Y11" s="139">
        <v>30000</v>
      </c>
      <c r="Z11" s="139">
        <v>1468200</v>
      </c>
    </row>
    <row r="12" spans="1:29" s="103" customFormat="1" ht="60" customHeight="1">
      <c r="A12" s="120" t="s">
        <v>18</v>
      </c>
      <c r="B12" s="140" t="s">
        <v>444</v>
      </c>
      <c r="C12" s="139">
        <f>SUM(C13:C76)</f>
        <v>33862000</v>
      </c>
      <c r="D12" s="139">
        <f>SUM(D13:D76)</f>
        <v>32393800</v>
      </c>
      <c r="E12" s="139">
        <f>SUM(E13:E76)</f>
        <v>29995000</v>
      </c>
      <c r="F12" s="139">
        <f>SUM(F13:F76)</f>
        <v>170000</v>
      </c>
      <c r="G12" s="139">
        <f>SUM(G13:G76)</f>
        <v>2228800</v>
      </c>
      <c r="H12" s="139">
        <f t="shared" ref="H12:Z12" si="0">SUM(H13:H76)</f>
        <v>59490</v>
      </c>
      <c r="I12" s="139">
        <f>SUM(I13:I76)</f>
        <v>791510</v>
      </c>
      <c r="J12" s="139">
        <f>SUM(J13:J76)</f>
        <v>6295</v>
      </c>
      <c r="K12" s="139">
        <f>SUM(K13:K76)</f>
        <v>785215</v>
      </c>
      <c r="L12" s="139">
        <f t="shared" si="0"/>
        <v>40000</v>
      </c>
      <c r="M12" s="139">
        <f t="shared" si="0"/>
        <v>20000</v>
      </c>
      <c r="N12" s="139">
        <f t="shared" si="0"/>
        <v>137000</v>
      </c>
      <c r="O12" s="139">
        <f t="shared" si="0"/>
        <v>5192</v>
      </c>
      <c r="P12" s="139">
        <f t="shared" si="0"/>
        <v>90138</v>
      </c>
      <c r="Q12" s="139">
        <f t="shared" si="0"/>
        <v>41670</v>
      </c>
      <c r="R12" s="139">
        <f>SUM(R13:R76)</f>
        <v>600000</v>
      </c>
      <c r="S12" s="139">
        <f t="shared" si="0"/>
        <v>550800</v>
      </c>
      <c r="T12" s="139">
        <f t="shared" si="0"/>
        <v>504575</v>
      </c>
      <c r="U12" s="139">
        <f t="shared" si="0"/>
        <v>46225</v>
      </c>
      <c r="V12" s="139">
        <f t="shared" si="0"/>
        <v>20000</v>
      </c>
      <c r="W12" s="139">
        <f t="shared" si="0"/>
        <v>5050</v>
      </c>
      <c r="X12" s="139">
        <f t="shared" si="0"/>
        <v>9300</v>
      </c>
      <c r="Y12" s="139">
        <f t="shared" si="0"/>
        <v>30000</v>
      </c>
      <c r="Z12" s="139">
        <f t="shared" si="0"/>
        <v>1468200</v>
      </c>
    </row>
    <row r="13" spans="1:29" ht="21" customHeight="1">
      <c r="A13" s="141">
        <v>1</v>
      </c>
      <c r="B13" s="142" t="s">
        <v>9</v>
      </c>
      <c r="C13" s="143">
        <f t="shared" ref="C13:C44" si="1">D13+Z13</f>
        <v>2363453</v>
      </c>
      <c r="D13" s="143">
        <f t="shared" ref="D13:D44" si="2">E13+F13+G13</f>
        <v>2259425</v>
      </c>
      <c r="E13" s="143">
        <v>2145731</v>
      </c>
      <c r="F13" s="144">
        <v>3934</v>
      </c>
      <c r="G13" s="143">
        <f t="shared" ref="G13:G44" si="3">H13+I13+L13+M13+N13+R13+S13+Y13</f>
        <v>109760</v>
      </c>
      <c r="H13" s="143">
        <v>3300</v>
      </c>
      <c r="I13" s="143">
        <f>SUM(J13:K13)</f>
        <v>53317</v>
      </c>
      <c r="J13" s="145">
        <v>34</v>
      </c>
      <c r="K13" s="145">
        <v>53283</v>
      </c>
      <c r="L13" s="143">
        <v>3470</v>
      </c>
      <c r="M13" s="143">
        <v>2001</v>
      </c>
      <c r="N13" s="143">
        <f>SUM(O13:Q13)</f>
        <v>9950</v>
      </c>
      <c r="O13" s="145">
        <v>50</v>
      </c>
      <c r="P13" s="146">
        <v>4900</v>
      </c>
      <c r="Q13" s="145">
        <v>5000</v>
      </c>
      <c r="R13" s="143">
        <v>13500</v>
      </c>
      <c r="S13" s="143">
        <f>T13+U13</f>
        <v>24222</v>
      </c>
      <c r="T13" s="147">
        <v>24222</v>
      </c>
      <c r="U13" s="145">
        <v>0</v>
      </c>
      <c r="V13" s="104">
        <v>0</v>
      </c>
      <c r="W13" s="104">
        <v>0</v>
      </c>
      <c r="X13" s="104">
        <v>0</v>
      </c>
      <c r="Y13" s="148"/>
      <c r="Z13" s="143">
        <v>104028</v>
      </c>
      <c r="AA13" s="105" t="s">
        <v>324</v>
      </c>
      <c r="AB13" s="106" t="s">
        <v>9</v>
      </c>
      <c r="AC13" s="107" t="s">
        <v>265</v>
      </c>
    </row>
    <row r="14" spans="1:29" ht="21" customHeight="1">
      <c r="A14" s="71">
        <v>2</v>
      </c>
      <c r="B14" s="55" t="s">
        <v>27</v>
      </c>
      <c r="C14" s="31">
        <f t="shared" si="1"/>
        <v>807936</v>
      </c>
      <c r="D14" s="31">
        <f t="shared" si="2"/>
        <v>775565</v>
      </c>
      <c r="E14" s="31">
        <v>727236</v>
      </c>
      <c r="F14" s="149">
        <v>1270</v>
      </c>
      <c r="G14" s="31">
        <f t="shared" si="3"/>
        <v>47059</v>
      </c>
      <c r="H14" s="31">
        <v>1219</v>
      </c>
      <c r="I14" s="31">
        <f>SUM(J14:K14)</f>
        <v>16618</v>
      </c>
      <c r="J14" s="30">
        <v>0</v>
      </c>
      <c r="K14" s="30">
        <v>16618</v>
      </c>
      <c r="L14" s="31">
        <v>827</v>
      </c>
      <c r="M14" s="31">
        <v>379</v>
      </c>
      <c r="N14" s="31">
        <f>SUM(O14:Q14)</f>
        <v>4280</v>
      </c>
      <c r="O14" s="30">
        <v>0</v>
      </c>
      <c r="P14" s="150">
        <v>2280</v>
      </c>
      <c r="Q14" s="30">
        <v>2000</v>
      </c>
      <c r="R14" s="31">
        <v>12500</v>
      </c>
      <c r="S14" s="31">
        <f>T14+U14</f>
        <v>11236</v>
      </c>
      <c r="T14" s="151">
        <v>10236</v>
      </c>
      <c r="U14" s="30">
        <f>SUM(V14:X14)</f>
        <v>1000</v>
      </c>
      <c r="V14" s="108">
        <v>1000</v>
      </c>
      <c r="W14" s="108">
        <v>0</v>
      </c>
      <c r="X14" s="108">
        <v>0</v>
      </c>
      <c r="Y14" s="53"/>
      <c r="Z14" s="31">
        <v>32371</v>
      </c>
      <c r="AA14" s="109" t="s">
        <v>325</v>
      </c>
      <c r="AB14" s="110" t="s">
        <v>27</v>
      </c>
      <c r="AC14" s="107" t="s">
        <v>326</v>
      </c>
    </row>
    <row r="15" spans="1:29" ht="21" customHeight="1">
      <c r="A15" s="71">
        <v>3</v>
      </c>
      <c r="B15" s="55" t="s">
        <v>28</v>
      </c>
      <c r="C15" s="31">
        <f t="shared" si="1"/>
        <v>1087533</v>
      </c>
      <c r="D15" s="31">
        <f t="shared" si="2"/>
        <v>1034701</v>
      </c>
      <c r="E15" s="31">
        <v>972440</v>
      </c>
      <c r="F15" s="149">
        <v>2160</v>
      </c>
      <c r="G15" s="31">
        <f t="shared" si="3"/>
        <v>60101</v>
      </c>
      <c r="H15" s="31">
        <v>2259</v>
      </c>
      <c r="I15" s="31">
        <f t="shared" ref="I15:I74" si="4">SUM(J15:K15)</f>
        <v>23000</v>
      </c>
      <c r="J15" s="30">
        <v>213</v>
      </c>
      <c r="K15" s="30">
        <v>22787</v>
      </c>
      <c r="L15" s="31">
        <v>1133</v>
      </c>
      <c r="M15" s="31">
        <v>686</v>
      </c>
      <c r="N15" s="31">
        <f>SUM(O15:Q15)</f>
        <v>7475</v>
      </c>
      <c r="O15" s="30">
        <v>150</v>
      </c>
      <c r="P15" s="150">
        <v>3325</v>
      </c>
      <c r="Q15" s="30">
        <v>4000</v>
      </c>
      <c r="R15" s="31">
        <v>12500</v>
      </c>
      <c r="S15" s="31">
        <f t="shared" ref="S15:S75" si="5">T15+U15</f>
        <v>13048</v>
      </c>
      <c r="T15" s="151">
        <v>11848</v>
      </c>
      <c r="U15" s="30">
        <f t="shared" ref="U15:U75" si="6">SUM(V15:X15)</f>
        <v>1200</v>
      </c>
      <c r="V15" s="108">
        <v>1000</v>
      </c>
      <c r="W15" s="111">
        <v>200</v>
      </c>
      <c r="X15" s="108">
        <v>0</v>
      </c>
      <c r="Y15" s="53"/>
      <c r="Z15" s="31">
        <v>52832</v>
      </c>
      <c r="AA15" s="109" t="s">
        <v>327</v>
      </c>
      <c r="AB15" s="110" t="s">
        <v>28</v>
      </c>
      <c r="AC15" s="107" t="s">
        <v>328</v>
      </c>
    </row>
    <row r="16" spans="1:29" ht="21" customHeight="1">
      <c r="A16" s="71">
        <v>4</v>
      </c>
      <c r="B16" s="55" t="s">
        <v>7</v>
      </c>
      <c r="C16" s="31">
        <f t="shared" si="1"/>
        <v>658611</v>
      </c>
      <c r="D16" s="31">
        <f t="shared" si="2"/>
        <v>624514</v>
      </c>
      <c r="E16" s="31">
        <v>587215</v>
      </c>
      <c r="F16" s="149">
        <v>4450</v>
      </c>
      <c r="G16" s="31">
        <f t="shared" si="3"/>
        <v>32849</v>
      </c>
      <c r="H16" s="31">
        <v>532</v>
      </c>
      <c r="I16" s="31">
        <f t="shared" si="4"/>
        <v>15166</v>
      </c>
      <c r="J16" s="30">
        <v>34</v>
      </c>
      <c r="K16" s="30">
        <v>15132</v>
      </c>
      <c r="L16" s="31">
        <v>752</v>
      </c>
      <c r="M16" s="31">
        <v>513</v>
      </c>
      <c r="N16" s="31">
        <f t="shared" ref="N16:N75" si="7">SUM(O16:Q16)</f>
        <v>1200</v>
      </c>
      <c r="O16" s="30">
        <v>50</v>
      </c>
      <c r="P16" s="150">
        <v>1150</v>
      </c>
      <c r="Q16" s="30">
        <v>0</v>
      </c>
      <c r="R16" s="31">
        <v>7000</v>
      </c>
      <c r="S16" s="31">
        <f t="shared" si="5"/>
        <v>7686</v>
      </c>
      <c r="T16" s="151">
        <v>7686</v>
      </c>
      <c r="U16" s="30">
        <f t="shared" si="6"/>
        <v>0</v>
      </c>
      <c r="V16" s="108">
        <v>0</v>
      </c>
      <c r="W16" s="108">
        <v>0</v>
      </c>
      <c r="X16" s="108">
        <v>0</v>
      </c>
      <c r="Y16" s="53"/>
      <c r="Z16" s="31">
        <v>34097</v>
      </c>
      <c r="AA16" s="109" t="s">
        <v>329</v>
      </c>
      <c r="AB16" s="110" t="s">
        <v>7</v>
      </c>
      <c r="AC16" s="107" t="s">
        <v>330</v>
      </c>
    </row>
    <row r="17" spans="1:29" ht="21" customHeight="1">
      <c r="A17" s="71">
        <v>5</v>
      </c>
      <c r="B17" s="55" t="s">
        <v>6</v>
      </c>
      <c r="C17" s="31">
        <f t="shared" si="1"/>
        <v>649294</v>
      </c>
      <c r="D17" s="31">
        <f t="shared" si="2"/>
        <v>622015</v>
      </c>
      <c r="E17" s="31">
        <v>565139</v>
      </c>
      <c r="F17" s="149">
        <v>537</v>
      </c>
      <c r="G17" s="31">
        <f t="shared" si="3"/>
        <v>56339</v>
      </c>
      <c r="H17" s="31">
        <v>846</v>
      </c>
      <c r="I17" s="31">
        <f t="shared" si="4"/>
        <v>30553</v>
      </c>
      <c r="J17" s="30">
        <v>255</v>
      </c>
      <c r="K17" s="30">
        <v>30298</v>
      </c>
      <c r="L17" s="31">
        <v>1506</v>
      </c>
      <c r="M17" s="31">
        <v>690</v>
      </c>
      <c r="N17" s="31">
        <f t="shared" si="7"/>
        <v>1830</v>
      </c>
      <c r="O17" s="30">
        <v>180</v>
      </c>
      <c r="P17" s="150">
        <v>1650</v>
      </c>
      <c r="Q17" s="30">
        <v>0</v>
      </c>
      <c r="R17" s="31">
        <v>14000</v>
      </c>
      <c r="S17" s="31">
        <f>T17+U17</f>
        <v>6914</v>
      </c>
      <c r="T17" s="151">
        <v>6114</v>
      </c>
      <c r="U17" s="30">
        <f t="shared" si="6"/>
        <v>800</v>
      </c>
      <c r="V17" s="108">
        <v>0</v>
      </c>
      <c r="W17" s="108">
        <v>500</v>
      </c>
      <c r="X17" s="108">
        <v>300</v>
      </c>
      <c r="Y17" s="53"/>
      <c r="Z17" s="31">
        <v>27279</v>
      </c>
      <c r="AA17" s="109" t="s">
        <v>331</v>
      </c>
      <c r="AB17" s="110" t="s">
        <v>6</v>
      </c>
      <c r="AC17" s="107" t="s">
        <v>332</v>
      </c>
    </row>
    <row r="18" spans="1:29" ht="21" customHeight="1">
      <c r="A18" s="71">
        <v>6</v>
      </c>
      <c r="B18" s="55" t="s">
        <v>5</v>
      </c>
      <c r="C18" s="31">
        <f t="shared" si="1"/>
        <v>1281466</v>
      </c>
      <c r="D18" s="31">
        <f t="shared" si="2"/>
        <v>1222552</v>
      </c>
      <c r="E18" s="31">
        <v>1162814</v>
      </c>
      <c r="F18" s="149">
        <v>3570</v>
      </c>
      <c r="G18" s="31">
        <f t="shared" si="3"/>
        <v>56168</v>
      </c>
      <c r="H18" s="31">
        <v>1289</v>
      </c>
      <c r="I18" s="31">
        <f t="shared" si="4"/>
        <v>26237</v>
      </c>
      <c r="J18" s="30">
        <v>0</v>
      </c>
      <c r="K18" s="30">
        <v>26237</v>
      </c>
      <c r="L18" s="31">
        <v>1304</v>
      </c>
      <c r="M18" s="31">
        <v>598</v>
      </c>
      <c r="N18" s="31">
        <f t="shared" si="7"/>
        <v>1960</v>
      </c>
      <c r="O18" s="30">
        <v>0</v>
      </c>
      <c r="P18" s="150">
        <v>1960</v>
      </c>
      <c r="Q18" s="30">
        <v>0</v>
      </c>
      <c r="R18" s="31">
        <v>13500</v>
      </c>
      <c r="S18" s="31">
        <f t="shared" si="5"/>
        <v>11280</v>
      </c>
      <c r="T18" s="151">
        <v>10480</v>
      </c>
      <c r="U18" s="30">
        <f t="shared" si="6"/>
        <v>800</v>
      </c>
      <c r="V18" s="108">
        <v>500</v>
      </c>
      <c r="W18" s="108">
        <v>0</v>
      </c>
      <c r="X18" s="108">
        <v>300</v>
      </c>
      <c r="Y18" s="53"/>
      <c r="Z18" s="31">
        <v>58914</v>
      </c>
      <c r="AA18" s="109" t="s">
        <v>333</v>
      </c>
      <c r="AB18" s="110" t="s">
        <v>5</v>
      </c>
      <c r="AC18" s="107" t="s">
        <v>280</v>
      </c>
    </row>
    <row r="19" spans="1:29" ht="21" customHeight="1">
      <c r="A19" s="71">
        <v>7</v>
      </c>
      <c r="B19" s="55" t="s">
        <v>29</v>
      </c>
      <c r="C19" s="31">
        <f t="shared" si="1"/>
        <v>1809394</v>
      </c>
      <c r="D19" s="31">
        <f t="shared" si="2"/>
        <v>1733371</v>
      </c>
      <c r="E19" s="31">
        <v>1653463</v>
      </c>
      <c r="F19" s="149">
        <v>4282</v>
      </c>
      <c r="G19" s="31">
        <f t="shared" si="3"/>
        <v>75626</v>
      </c>
      <c r="H19" s="31">
        <v>2675</v>
      </c>
      <c r="I19" s="31">
        <f t="shared" si="4"/>
        <v>37973</v>
      </c>
      <c r="J19" s="30">
        <v>595</v>
      </c>
      <c r="K19" s="30">
        <v>37378</v>
      </c>
      <c r="L19" s="31">
        <v>1858</v>
      </c>
      <c r="M19" s="31">
        <v>752</v>
      </c>
      <c r="N19" s="31">
        <f t="shared" si="7"/>
        <v>7170</v>
      </c>
      <c r="O19" s="30">
        <v>420</v>
      </c>
      <c r="P19" s="150">
        <v>3750</v>
      </c>
      <c r="Q19" s="30">
        <v>3000</v>
      </c>
      <c r="R19" s="31">
        <v>13000</v>
      </c>
      <c r="S19" s="31">
        <f t="shared" si="5"/>
        <v>12198</v>
      </c>
      <c r="T19" s="151">
        <v>12198</v>
      </c>
      <c r="U19" s="30">
        <f t="shared" si="6"/>
        <v>0</v>
      </c>
      <c r="V19" s="108">
        <v>0</v>
      </c>
      <c r="W19" s="108">
        <v>0</v>
      </c>
      <c r="X19" s="108">
        <v>0</v>
      </c>
      <c r="Y19" s="53"/>
      <c r="Z19" s="31">
        <v>76023</v>
      </c>
      <c r="AA19" s="109" t="s">
        <v>334</v>
      </c>
      <c r="AB19" s="110" t="s">
        <v>29</v>
      </c>
      <c r="AC19" s="107" t="s">
        <v>335</v>
      </c>
    </row>
    <row r="20" spans="1:29" ht="21" customHeight="1">
      <c r="A20" s="71">
        <v>8</v>
      </c>
      <c r="B20" s="55" t="s">
        <v>30</v>
      </c>
      <c r="C20" s="31">
        <f t="shared" si="1"/>
        <v>659861</v>
      </c>
      <c r="D20" s="31">
        <f t="shared" si="2"/>
        <v>632781</v>
      </c>
      <c r="E20" s="31">
        <v>585570</v>
      </c>
      <c r="F20" s="149">
        <v>7200</v>
      </c>
      <c r="G20" s="31">
        <f t="shared" si="3"/>
        <v>40011</v>
      </c>
      <c r="H20" s="31">
        <v>2448</v>
      </c>
      <c r="I20" s="31">
        <f t="shared" si="4"/>
        <v>17602</v>
      </c>
      <c r="J20" s="30">
        <v>961</v>
      </c>
      <c r="K20" s="30">
        <v>16641</v>
      </c>
      <c r="L20" s="152">
        <v>828</v>
      </c>
      <c r="M20" s="152">
        <v>379</v>
      </c>
      <c r="N20" s="31">
        <f t="shared" si="7"/>
        <v>5000</v>
      </c>
      <c r="O20" s="30">
        <v>678</v>
      </c>
      <c r="P20" s="150">
        <v>4322</v>
      </c>
      <c r="Q20" s="30">
        <v>0</v>
      </c>
      <c r="R20" s="31">
        <v>5500</v>
      </c>
      <c r="S20" s="31">
        <f t="shared" si="5"/>
        <v>8254</v>
      </c>
      <c r="T20" s="151">
        <v>7254</v>
      </c>
      <c r="U20" s="30">
        <f t="shared" si="6"/>
        <v>1000</v>
      </c>
      <c r="V20" s="108">
        <v>700</v>
      </c>
      <c r="W20" s="111">
        <v>300</v>
      </c>
      <c r="X20" s="108">
        <v>0</v>
      </c>
      <c r="Y20" s="53"/>
      <c r="Z20" s="31">
        <v>27080</v>
      </c>
      <c r="AA20" s="109" t="s">
        <v>336</v>
      </c>
      <c r="AB20" s="110" t="s">
        <v>30</v>
      </c>
      <c r="AC20" s="107" t="s">
        <v>337</v>
      </c>
    </row>
    <row r="21" spans="1:29" ht="21" customHeight="1">
      <c r="A21" s="71">
        <v>9</v>
      </c>
      <c r="B21" s="55" t="s">
        <v>31</v>
      </c>
      <c r="C21" s="31">
        <f t="shared" si="1"/>
        <v>102515</v>
      </c>
      <c r="D21" s="31">
        <f t="shared" si="2"/>
        <v>100142</v>
      </c>
      <c r="E21" s="31">
        <v>77108</v>
      </c>
      <c r="F21" s="149">
        <v>250</v>
      </c>
      <c r="G21" s="31">
        <f t="shared" si="3"/>
        <v>22784</v>
      </c>
      <c r="H21" s="31">
        <v>61</v>
      </c>
      <c r="I21" s="31">
        <f t="shared" si="4"/>
        <v>1552</v>
      </c>
      <c r="J21" s="30">
        <v>0</v>
      </c>
      <c r="K21" s="30">
        <v>1552</v>
      </c>
      <c r="L21" s="152">
        <v>78</v>
      </c>
      <c r="M21" s="152">
        <v>37</v>
      </c>
      <c r="N21" s="31">
        <f t="shared" si="7"/>
        <v>0</v>
      </c>
      <c r="O21" s="30">
        <v>0</v>
      </c>
      <c r="P21" s="150">
        <v>0</v>
      </c>
      <c r="Q21" s="30">
        <v>0</v>
      </c>
      <c r="R21" s="31">
        <v>12000</v>
      </c>
      <c r="S21" s="31">
        <f t="shared" si="5"/>
        <v>9056</v>
      </c>
      <c r="T21" s="151">
        <v>7906</v>
      </c>
      <c r="U21" s="30">
        <f t="shared" si="6"/>
        <v>1150</v>
      </c>
      <c r="V21" s="108">
        <v>700</v>
      </c>
      <c r="W21" s="111">
        <v>450</v>
      </c>
      <c r="X21" s="108">
        <v>0</v>
      </c>
      <c r="Y21" s="53"/>
      <c r="Z21" s="31">
        <v>2373</v>
      </c>
      <c r="AA21" s="109" t="s">
        <v>338</v>
      </c>
      <c r="AB21" s="110" t="s">
        <v>31</v>
      </c>
      <c r="AC21" s="107" t="s">
        <v>339</v>
      </c>
    </row>
    <row r="22" spans="1:29" ht="21" customHeight="1">
      <c r="A22" s="71">
        <v>10</v>
      </c>
      <c r="B22" s="55" t="s">
        <v>3</v>
      </c>
      <c r="C22" s="31">
        <f t="shared" si="1"/>
        <v>142127</v>
      </c>
      <c r="D22" s="31">
        <f t="shared" si="2"/>
        <v>138855</v>
      </c>
      <c r="E22" s="31">
        <v>122613</v>
      </c>
      <c r="F22" s="149">
        <v>250</v>
      </c>
      <c r="G22" s="31">
        <f t="shared" si="3"/>
        <v>15992</v>
      </c>
      <c r="H22" s="31">
        <v>185</v>
      </c>
      <c r="I22" s="31">
        <f t="shared" si="4"/>
        <v>3126</v>
      </c>
      <c r="J22" s="30">
        <v>0</v>
      </c>
      <c r="K22" s="30">
        <v>3126</v>
      </c>
      <c r="L22" s="152">
        <v>156</v>
      </c>
      <c r="M22" s="152">
        <v>72</v>
      </c>
      <c r="N22" s="31">
        <f t="shared" si="7"/>
        <v>0</v>
      </c>
      <c r="O22" s="30">
        <v>0</v>
      </c>
      <c r="P22" s="150">
        <v>0</v>
      </c>
      <c r="Q22" s="30">
        <v>0</v>
      </c>
      <c r="R22" s="31">
        <v>4500</v>
      </c>
      <c r="S22" s="31">
        <f t="shared" si="5"/>
        <v>7953</v>
      </c>
      <c r="T22" s="151">
        <v>7253</v>
      </c>
      <c r="U22" s="30">
        <f t="shared" si="6"/>
        <v>700</v>
      </c>
      <c r="V22" s="108">
        <v>700</v>
      </c>
      <c r="W22" s="108">
        <v>0</v>
      </c>
      <c r="X22" s="108">
        <v>0</v>
      </c>
      <c r="Y22" s="53"/>
      <c r="Z22" s="31">
        <v>3272</v>
      </c>
      <c r="AA22" s="109" t="s">
        <v>340</v>
      </c>
      <c r="AB22" s="110" t="s">
        <v>3</v>
      </c>
      <c r="AC22" s="107" t="s">
        <v>341</v>
      </c>
    </row>
    <row r="23" spans="1:29" ht="21" customHeight="1">
      <c r="A23" s="71">
        <v>11</v>
      </c>
      <c r="B23" s="55" t="s">
        <v>17</v>
      </c>
      <c r="C23" s="31">
        <f t="shared" si="1"/>
        <v>111223</v>
      </c>
      <c r="D23" s="31">
        <f t="shared" si="2"/>
        <v>107651</v>
      </c>
      <c r="E23" s="31">
        <v>90930</v>
      </c>
      <c r="F23" s="149">
        <v>831</v>
      </c>
      <c r="G23" s="31">
        <f t="shared" si="3"/>
        <v>15890</v>
      </c>
      <c r="H23" s="31">
        <v>105</v>
      </c>
      <c r="I23" s="31">
        <f t="shared" si="4"/>
        <v>2899</v>
      </c>
      <c r="J23" s="30">
        <v>0</v>
      </c>
      <c r="K23" s="30">
        <v>2899</v>
      </c>
      <c r="L23" s="152">
        <v>145</v>
      </c>
      <c r="M23" s="152">
        <v>67</v>
      </c>
      <c r="N23" s="31">
        <f t="shared" si="7"/>
        <v>1260</v>
      </c>
      <c r="O23" s="30">
        <v>0</v>
      </c>
      <c r="P23" s="150">
        <v>1260</v>
      </c>
      <c r="Q23" s="30">
        <v>0</v>
      </c>
      <c r="R23" s="31">
        <v>4000</v>
      </c>
      <c r="S23" s="31">
        <f t="shared" si="5"/>
        <v>7414</v>
      </c>
      <c r="T23" s="151">
        <v>6914</v>
      </c>
      <c r="U23" s="30">
        <f t="shared" si="6"/>
        <v>500</v>
      </c>
      <c r="V23" s="108">
        <v>0</v>
      </c>
      <c r="W23" s="108">
        <v>0</v>
      </c>
      <c r="X23" s="108">
        <v>500</v>
      </c>
      <c r="Y23" s="53"/>
      <c r="Z23" s="31">
        <v>3572</v>
      </c>
      <c r="AA23" s="109" t="s">
        <v>342</v>
      </c>
      <c r="AB23" s="110" t="s">
        <v>17</v>
      </c>
      <c r="AC23" s="107" t="s">
        <v>343</v>
      </c>
    </row>
    <row r="24" spans="1:29" ht="21" customHeight="1">
      <c r="A24" s="71">
        <v>12</v>
      </c>
      <c r="B24" s="55" t="s">
        <v>32</v>
      </c>
      <c r="C24" s="31">
        <f t="shared" si="1"/>
        <v>108017</v>
      </c>
      <c r="D24" s="31">
        <f t="shared" si="2"/>
        <v>105070</v>
      </c>
      <c r="E24" s="31">
        <v>88071</v>
      </c>
      <c r="F24" s="149">
        <v>2711</v>
      </c>
      <c r="G24" s="31">
        <f t="shared" si="3"/>
        <v>14288</v>
      </c>
      <c r="H24" s="31">
        <v>73</v>
      </c>
      <c r="I24" s="31">
        <f t="shared" si="4"/>
        <v>2716</v>
      </c>
      <c r="J24" s="30">
        <v>0</v>
      </c>
      <c r="K24" s="30">
        <v>2716</v>
      </c>
      <c r="L24" s="152">
        <v>136</v>
      </c>
      <c r="M24" s="152">
        <v>62</v>
      </c>
      <c r="N24" s="31">
        <f t="shared" si="7"/>
        <v>950</v>
      </c>
      <c r="O24" s="30">
        <v>0</v>
      </c>
      <c r="P24" s="150">
        <v>950</v>
      </c>
      <c r="Q24" s="30">
        <v>0</v>
      </c>
      <c r="R24" s="31">
        <v>4500</v>
      </c>
      <c r="S24" s="31">
        <f t="shared" si="5"/>
        <v>5851</v>
      </c>
      <c r="T24" s="151">
        <v>5851</v>
      </c>
      <c r="U24" s="30">
        <f t="shared" si="6"/>
        <v>0</v>
      </c>
      <c r="V24" s="108">
        <v>0</v>
      </c>
      <c r="W24" s="108">
        <v>0</v>
      </c>
      <c r="X24" s="108">
        <v>0</v>
      </c>
      <c r="Y24" s="53"/>
      <c r="Z24" s="31">
        <v>2947</v>
      </c>
      <c r="AA24" s="109" t="s">
        <v>344</v>
      </c>
      <c r="AB24" s="110" t="s">
        <v>32</v>
      </c>
      <c r="AC24" s="107" t="s">
        <v>345</v>
      </c>
    </row>
    <row r="25" spans="1:29" ht="21" customHeight="1">
      <c r="A25" s="71">
        <v>13</v>
      </c>
      <c r="B25" s="55" t="s">
        <v>33</v>
      </c>
      <c r="C25" s="31">
        <f t="shared" si="1"/>
        <v>146053</v>
      </c>
      <c r="D25" s="31">
        <f t="shared" si="2"/>
        <v>139120</v>
      </c>
      <c r="E25" s="31">
        <v>107579</v>
      </c>
      <c r="F25" s="149">
        <v>2785</v>
      </c>
      <c r="G25" s="31">
        <f t="shared" si="3"/>
        <v>28756</v>
      </c>
      <c r="H25" s="31">
        <v>250</v>
      </c>
      <c r="I25" s="31">
        <f t="shared" si="4"/>
        <v>2416</v>
      </c>
      <c r="J25" s="30">
        <v>0</v>
      </c>
      <c r="K25" s="30">
        <v>2416</v>
      </c>
      <c r="L25" s="152">
        <v>121</v>
      </c>
      <c r="M25" s="152">
        <v>55</v>
      </c>
      <c r="N25" s="31">
        <f t="shared" si="7"/>
        <v>3230</v>
      </c>
      <c r="O25" s="30">
        <v>0</v>
      </c>
      <c r="P25" s="150">
        <v>1230</v>
      </c>
      <c r="Q25" s="30">
        <v>2000</v>
      </c>
      <c r="R25" s="31">
        <v>13000</v>
      </c>
      <c r="S25" s="31">
        <f t="shared" si="5"/>
        <v>9684</v>
      </c>
      <c r="T25" s="151">
        <v>8784</v>
      </c>
      <c r="U25" s="30">
        <f t="shared" si="6"/>
        <v>900</v>
      </c>
      <c r="V25" s="108">
        <v>300</v>
      </c>
      <c r="W25" s="108">
        <v>300</v>
      </c>
      <c r="X25" s="108">
        <v>300</v>
      </c>
      <c r="Y25" s="53"/>
      <c r="Z25" s="31">
        <v>6933</v>
      </c>
      <c r="AA25" s="109" t="s">
        <v>346</v>
      </c>
      <c r="AB25" s="110" t="s">
        <v>33</v>
      </c>
      <c r="AC25" s="107" t="s">
        <v>347</v>
      </c>
    </row>
    <row r="26" spans="1:29" ht="21" customHeight="1">
      <c r="A26" s="71">
        <v>14</v>
      </c>
      <c r="B26" s="55" t="s">
        <v>34</v>
      </c>
      <c r="C26" s="31">
        <f t="shared" si="1"/>
        <v>218666</v>
      </c>
      <c r="D26" s="31">
        <f t="shared" si="2"/>
        <v>212398</v>
      </c>
      <c r="E26" s="31">
        <v>188275</v>
      </c>
      <c r="F26" s="149">
        <v>1261</v>
      </c>
      <c r="G26" s="31">
        <f t="shared" si="3"/>
        <v>22862</v>
      </c>
      <c r="H26" s="31">
        <v>320</v>
      </c>
      <c r="I26" s="31">
        <f t="shared" si="4"/>
        <v>5942</v>
      </c>
      <c r="J26" s="30">
        <v>0</v>
      </c>
      <c r="K26" s="30">
        <v>5942</v>
      </c>
      <c r="L26" s="152">
        <v>295</v>
      </c>
      <c r="M26" s="152">
        <v>135</v>
      </c>
      <c r="N26" s="31">
        <f t="shared" si="7"/>
        <v>0</v>
      </c>
      <c r="O26" s="30">
        <v>0</v>
      </c>
      <c r="P26" s="150">
        <v>0</v>
      </c>
      <c r="Q26" s="30">
        <v>0</v>
      </c>
      <c r="R26" s="31">
        <v>9500</v>
      </c>
      <c r="S26" s="31">
        <f t="shared" si="5"/>
        <v>6670</v>
      </c>
      <c r="T26" s="151">
        <v>6370</v>
      </c>
      <c r="U26" s="30">
        <f t="shared" si="6"/>
        <v>300</v>
      </c>
      <c r="V26" s="108">
        <v>200</v>
      </c>
      <c r="W26" s="108">
        <v>0</v>
      </c>
      <c r="X26" s="108">
        <v>100</v>
      </c>
      <c r="Y26" s="53"/>
      <c r="Z26" s="31">
        <v>6268</v>
      </c>
      <c r="AA26" s="109" t="s">
        <v>348</v>
      </c>
      <c r="AB26" s="110" t="s">
        <v>34</v>
      </c>
      <c r="AC26" s="107" t="s">
        <v>349</v>
      </c>
    </row>
    <row r="27" spans="1:29" ht="21" customHeight="1">
      <c r="A27" s="71">
        <v>15</v>
      </c>
      <c r="B27" s="55" t="s">
        <v>35</v>
      </c>
      <c r="C27" s="31">
        <f t="shared" si="1"/>
        <v>184861</v>
      </c>
      <c r="D27" s="31">
        <f t="shared" si="2"/>
        <v>176027</v>
      </c>
      <c r="E27" s="31">
        <v>157450</v>
      </c>
      <c r="F27" s="149">
        <v>332</v>
      </c>
      <c r="G27" s="31">
        <f t="shared" si="3"/>
        <v>18245</v>
      </c>
      <c r="H27" s="31">
        <v>300</v>
      </c>
      <c r="I27" s="31">
        <f t="shared" si="4"/>
        <v>3128</v>
      </c>
      <c r="J27" s="30">
        <v>0</v>
      </c>
      <c r="K27" s="30">
        <v>3128</v>
      </c>
      <c r="L27" s="152">
        <v>156</v>
      </c>
      <c r="M27" s="152">
        <v>72</v>
      </c>
      <c r="N27" s="31">
        <f t="shared" si="7"/>
        <v>990</v>
      </c>
      <c r="O27" s="30">
        <v>0</v>
      </c>
      <c r="P27" s="150">
        <v>990</v>
      </c>
      <c r="Q27" s="30">
        <v>0</v>
      </c>
      <c r="R27" s="31">
        <v>6000</v>
      </c>
      <c r="S27" s="31">
        <f t="shared" si="5"/>
        <v>7599</v>
      </c>
      <c r="T27" s="151">
        <v>7299</v>
      </c>
      <c r="U27" s="30">
        <f t="shared" si="6"/>
        <v>300</v>
      </c>
      <c r="V27" s="108">
        <v>0</v>
      </c>
      <c r="W27" s="108">
        <v>0</v>
      </c>
      <c r="X27" s="108">
        <v>300</v>
      </c>
      <c r="Y27" s="53"/>
      <c r="Z27" s="31">
        <v>8834</v>
      </c>
      <c r="AA27" s="109" t="s">
        <v>350</v>
      </c>
      <c r="AB27" s="110" t="s">
        <v>35</v>
      </c>
      <c r="AC27" s="107" t="s">
        <v>351</v>
      </c>
    </row>
    <row r="28" spans="1:29" ht="21" customHeight="1">
      <c r="A28" s="71">
        <v>16</v>
      </c>
      <c r="B28" s="55" t="s">
        <v>36</v>
      </c>
      <c r="C28" s="31">
        <f t="shared" si="1"/>
        <v>615479</v>
      </c>
      <c r="D28" s="31">
        <f t="shared" si="2"/>
        <v>593153</v>
      </c>
      <c r="E28" s="31">
        <v>549582</v>
      </c>
      <c r="F28" s="149">
        <v>1009</v>
      </c>
      <c r="G28" s="31">
        <f t="shared" si="3"/>
        <v>42562</v>
      </c>
      <c r="H28" s="31">
        <v>776</v>
      </c>
      <c r="I28" s="31">
        <f t="shared" si="4"/>
        <v>15102</v>
      </c>
      <c r="J28" s="30">
        <v>0</v>
      </c>
      <c r="K28" s="30">
        <v>15102</v>
      </c>
      <c r="L28" s="152">
        <v>751</v>
      </c>
      <c r="M28" s="152">
        <v>428</v>
      </c>
      <c r="N28" s="31">
        <f t="shared" si="7"/>
        <v>3775</v>
      </c>
      <c r="O28" s="30">
        <v>0</v>
      </c>
      <c r="P28" s="150">
        <v>1275</v>
      </c>
      <c r="Q28" s="30">
        <v>2500</v>
      </c>
      <c r="R28" s="31">
        <v>12500</v>
      </c>
      <c r="S28" s="31">
        <f t="shared" si="5"/>
        <v>9230</v>
      </c>
      <c r="T28" s="151">
        <v>8730</v>
      </c>
      <c r="U28" s="30">
        <f t="shared" si="6"/>
        <v>500</v>
      </c>
      <c r="V28" s="108">
        <v>500</v>
      </c>
      <c r="W28" s="108">
        <v>0</v>
      </c>
      <c r="X28" s="108">
        <v>0</v>
      </c>
      <c r="Y28" s="53"/>
      <c r="Z28" s="31">
        <v>22326</v>
      </c>
      <c r="AA28" s="109" t="s">
        <v>352</v>
      </c>
      <c r="AB28" s="110" t="s">
        <v>36</v>
      </c>
      <c r="AC28" s="107" t="s">
        <v>353</v>
      </c>
    </row>
    <row r="29" spans="1:29" ht="21" customHeight="1">
      <c r="A29" s="71">
        <v>17</v>
      </c>
      <c r="B29" s="55" t="s">
        <v>37</v>
      </c>
      <c r="C29" s="31">
        <f t="shared" si="1"/>
        <v>700744</v>
      </c>
      <c r="D29" s="31">
        <f t="shared" si="2"/>
        <v>664198</v>
      </c>
      <c r="E29" s="31">
        <v>610757</v>
      </c>
      <c r="F29" s="149">
        <v>4763</v>
      </c>
      <c r="G29" s="31">
        <f t="shared" si="3"/>
        <v>48678</v>
      </c>
      <c r="H29" s="31">
        <v>1290</v>
      </c>
      <c r="I29" s="31">
        <f t="shared" si="4"/>
        <v>16388</v>
      </c>
      <c r="J29" s="30">
        <v>264</v>
      </c>
      <c r="K29" s="30">
        <v>16124</v>
      </c>
      <c r="L29" s="152">
        <v>801</v>
      </c>
      <c r="M29" s="152">
        <v>367</v>
      </c>
      <c r="N29" s="31">
        <f t="shared" si="7"/>
        <v>5136</v>
      </c>
      <c r="O29" s="30">
        <v>186</v>
      </c>
      <c r="P29" s="150">
        <v>2450</v>
      </c>
      <c r="Q29" s="30">
        <v>2500</v>
      </c>
      <c r="R29" s="31">
        <v>13000</v>
      </c>
      <c r="S29" s="31">
        <f t="shared" si="5"/>
        <v>11696</v>
      </c>
      <c r="T29" s="151">
        <v>11196</v>
      </c>
      <c r="U29" s="30">
        <f t="shared" si="6"/>
        <v>500</v>
      </c>
      <c r="V29" s="108">
        <v>0</v>
      </c>
      <c r="W29" s="108">
        <v>0</v>
      </c>
      <c r="X29" s="108">
        <v>500</v>
      </c>
      <c r="Y29" s="53"/>
      <c r="Z29" s="31">
        <v>36546</v>
      </c>
      <c r="AA29" s="109" t="s">
        <v>354</v>
      </c>
      <c r="AB29" s="110" t="s">
        <v>37</v>
      </c>
      <c r="AC29" s="107" t="s">
        <v>291</v>
      </c>
    </row>
    <row r="30" spans="1:29" ht="21" customHeight="1">
      <c r="A30" s="71">
        <v>18</v>
      </c>
      <c r="B30" s="55" t="s">
        <v>38</v>
      </c>
      <c r="C30" s="31">
        <f t="shared" si="1"/>
        <v>528394</v>
      </c>
      <c r="D30" s="31">
        <f t="shared" si="2"/>
        <v>497284</v>
      </c>
      <c r="E30" s="31">
        <v>458496</v>
      </c>
      <c r="F30" s="149">
        <v>2300</v>
      </c>
      <c r="G30" s="31">
        <f t="shared" si="3"/>
        <v>36488</v>
      </c>
      <c r="H30" s="31">
        <v>650</v>
      </c>
      <c r="I30" s="31">
        <f t="shared" si="4"/>
        <v>13601</v>
      </c>
      <c r="J30" s="30">
        <v>0</v>
      </c>
      <c r="K30" s="30">
        <v>13601</v>
      </c>
      <c r="L30" s="152">
        <v>676</v>
      </c>
      <c r="M30" s="152">
        <v>311</v>
      </c>
      <c r="N30" s="31">
        <f t="shared" si="7"/>
        <v>2100</v>
      </c>
      <c r="O30" s="30">
        <v>0</v>
      </c>
      <c r="P30" s="150">
        <v>2100</v>
      </c>
      <c r="Q30" s="30">
        <v>0</v>
      </c>
      <c r="R30" s="31">
        <v>11500</v>
      </c>
      <c r="S30" s="31">
        <f t="shared" si="5"/>
        <v>7650</v>
      </c>
      <c r="T30" s="151">
        <v>6850</v>
      </c>
      <c r="U30" s="30">
        <f t="shared" si="6"/>
        <v>800</v>
      </c>
      <c r="V30" s="108">
        <v>0</v>
      </c>
      <c r="W30" s="108">
        <v>500</v>
      </c>
      <c r="X30" s="108">
        <v>300</v>
      </c>
      <c r="Y30" s="53"/>
      <c r="Z30" s="31">
        <v>31110</v>
      </c>
      <c r="AA30" s="109" t="s">
        <v>355</v>
      </c>
      <c r="AB30" s="110" t="s">
        <v>38</v>
      </c>
      <c r="AC30" s="107" t="s">
        <v>356</v>
      </c>
    </row>
    <row r="31" spans="1:29" ht="21" customHeight="1">
      <c r="A31" s="71">
        <v>19</v>
      </c>
      <c r="B31" s="55" t="s">
        <v>13</v>
      </c>
      <c r="C31" s="31">
        <f t="shared" si="1"/>
        <v>815243</v>
      </c>
      <c r="D31" s="31">
        <f t="shared" si="2"/>
        <v>774287</v>
      </c>
      <c r="E31" s="31">
        <v>719284</v>
      </c>
      <c r="F31" s="149">
        <v>5941</v>
      </c>
      <c r="G31" s="31">
        <f t="shared" si="3"/>
        <v>49062</v>
      </c>
      <c r="H31" s="31">
        <v>1500</v>
      </c>
      <c r="I31" s="31">
        <f t="shared" si="4"/>
        <v>18377</v>
      </c>
      <c r="J31" s="30">
        <v>162</v>
      </c>
      <c r="K31" s="30">
        <v>18215</v>
      </c>
      <c r="L31" s="152">
        <v>905</v>
      </c>
      <c r="M31" s="152">
        <v>750</v>
      </c>
      <c r="N31" s="31">
        <f t="shared" si="7"/>
        <v>4579</v>
      </c>
      <c r="O31" s="30">
        <v>114</v>
      </c>
      <c r="P31" s="150">
        <v>2965</v>
      </c>
      <c r="Q31" s="30">
        <v>1500</v>
      </c>
      <c r="R31" s="31">
        <v>12000</v>
      </c>
      <c r="S31" s="31">
        <f t="shared" si="5"/>
        <v>10951</v>
      </c>
      <c r="T31" s="151">
        <v>9951</v>
      </c>
      <c r="U31" s="30">
        <f t="shared" si="6"/>
        <v>1000</v>
      </c>
      <c r="V31" s="108">
        <v>1000</v>
      </c>
      <c r="W31" s="108">
        <v>0</v>
      </c>
      <c r="X31" s="108">
        <v>0</v>
      </c>
      <c r="Y31" s="53"/>
      <c r="Z31" s="31">
        <v>40956</v>
      </c>
      <c r="AA31" s="109" t="s">
        <v>357</v>
      </c>
      <c r="AB31" s="110" t="s">
        <v>13</v>
      </c>
      <c r="AC31" s="107" t="s">
        <v>270</v>
      </c>
    </row>
    <row r="32" spans="1:29" ht="21" customHeight="1">
      <c r="A32" s="71">
        <v>20</v>
      </c>
      <c r="B32" s="55" t="s">
        <v>39</v>
      </c>
      <c r="C32" s="31">
        <f t="shared" si="1"/>
        <v>484730</v>
      </c>
      <c r="D32" s="31">
        <f t="shared" si="2"/>
        <v>459823</v>
      </c>
      <c r="E32" s="31">
        <v>427135</v>
      </c>
      <c r="F32" s="149">
        <v>2450</v>
      </c>
      <c r="G32" s="31">
        <f t="shared" si="3"/>
        <v>30238</v>
      </c>
      <c r="H32" s="31">
        <v>780</v>
      </c>
      <c r="I32" s="31">
        <f t="shared" si="4"/>
        <v>10678</v>
      </c>
      <c r="J32" s="30">
        <v>0</v>
      </c>
      <c r="K32" s="30">
        <v>10678</v>
      </c>
      <c r="L32" s="152">
        <v>531</v>
      </c>
      <c r="M32" s="152">
        <v>411</v>
      </c>
      <c r="N32" s="31">
        <f t="shared" si="7"/>
        <v>0</v>
      </c>
      <c r="O32" s="30">
        <v>0</v>
      </c>
      <c r="P32" s="150">
        <v>0</v>
      </c>
      <c r="Q32" s="30">
        <v>0</v>
      </c>
      <c r="R32" s="31">
        <v>11500</v>
      </c>
      <c r="S32" s="31">
        <f t="shared" si="5"/>
        <v>6338</v>
      </c>
      <c r="T32" s="151">
        <v>6338</v>
      </c>
      <c r="U32" s="30">
        <f t="shared" si="6"/>
        <v>0</v>
      </c>
      <c r="V32" s="108">
        <v>0</v>
      </c>
      <c r="W32" s="108">
        <v>0</v>
      </c>
      <c r="X32" s="108">
        <v>0</v>
      </c>
      <c r="Y32" s="53"/>
      <c r="Z32" s="31">
        <v>24907</v>
      </c>
      <c r="AA32" s="109" t="s">
        <v>358</v>
      </c>
      <c r="AB32" s="110" t="s">
        <v>39</v>
      </c>
      <c r="AC32" s="107" t="s">
        <v>359</v>
      </c>
    </row>
    <row r="33" spans="1:29" ht="21" customHeight="1">
      <c r="A33" s="71">
        <v>21</v>
      </c>
      <c r="B33" s="55" t="s">
        <v>40</v>
      </c>
      <c r="C33" s="31">
        <f t="shared" si="1"/>
        <v>386469</v>
      </c>
      <c r="D33" s="31">
        <f t="shared" si="2"/>
        <v>372441</v>
      </c>
      <c r="E33" s="31">
        <v>336212</v>
      </c>
      <c r="F33" s="149">
        <v>437</v>
      </c>
      <c r="G33" s="31">
        <f t="shared" si="3"/>
        <v>35792</v>
      </c>
      <c r="H33" s="31">
        <v>1515</v>
      </c>
      <c r="I33" s="31">
        <f t="shared" si="4"/>
        <v>10516</v>
      </c>
      <c r="J33" s="30">
        <v>0</v>
      </c>
      <c r="K33" s="30">
        <v>10516</v>
      </c>
      <c r="L33" s="152">
        <v>523</v>
      </c>
      <c r="M33" s="152">
        <v>491</v>
      </c>
      <c r="N33" s="31">
        <f t="shared" si="7"/>
        <v>2550</v>
      </c>
      <c r="O33" s="30">
        <v>0</v>
      </c>
      <c r="P33" s="150">
        <v>2550</v>
      </c>
      <c r="Q33" s="30">
        <v>0</v>
      </c>
      <c r="R33" s="31">
        <v>11000</v>
      </c>
      <c r="S33" s="31">
        <f t="shared" si="5"/>
        <v>9197</v>
      </c>
      <c r="T33" s="151">
        <v>8497</v>
      </c>
      <c r="U33" s="30">
        <f t="shared" si="6"/>
        <v>700</v>
      </c>
      <c r="V33" s="108">
        <v>500</v>
      </c>
      <c r="W33" s="108">
        <v>0</v>
      </c>
      <c r="X33" s="108">
        <v>200</v>
      </c>
      <c r="Y33" s="53"/>
      <c r="Z33" s="31">
        <v>14028</v>
      </c>
      <c r="AA33" s="109" t="s">
        <v>360</v>
      </c>
      <c r="AB33" s="110" t="s">
        <v>40</v>
      </c>
      <c r="AC33" s="107" t="s">
        <v>361</v>
      </c>
    </row>
    <row r="34" spans="1:29" ht="21" customHeight="1">
      <c r="A34" s="71">
        <v>22</v>
      </c>
      <c r="B34" s="55" t="s">
        <v>41</v>
      </c>
      <c r="C34" s="31">
        <f t="shared" si="1"/>
        <v>35117</v>
      </c>
      <c r="D34" s="31">
        <f t="shared" si="2"/>
        <v>34757</v>
      </c>
      <c r="E34" s="31">
        <v>19597</v>
      </c>
      <c r="F34" s="149">
        <v>463</v>
      </c>
      <c r="G34" s="31">
        <f t="shared" si="3"/>
        <v>14697</v>
      </c>
      <c r="H34" s="31">
        <v>22</v>
      </c>
      <c r="I34" s="31">
        <f t="shared" si="4"/>
        <v>510</v>
      </c>
      <c r="J34" s="30">
        <v>0</v>
      </c>
      <c r="K34" s="30">
        <v>510</v>
      </c>
      <c r="L34" s="152">
        <v>26</v>
      </c>
      <c r="M34" s="152">
        <v>12</v>
      </c>
      <c r="N34" s="31">
        <f t="shared" si="7"/>
        <v>1500</v>
      </c>
      <c r="O34" s="30">
        <v>0</v>
      </c>
      <c r="P34" s="150">
        <v>1500</v>
      </c>
      <c r="Q34" s="30">
        <v>0</v>
      </c>
      <c r="R34" s="31">
        <v>9000</v>
      </c>
      <c r="S34" s="31">
        <f t="shared" si="5"/>
        <v>3627</v>
      </c>
      <c r="T34" s="151">
        <v>3327</v>
      </c>
      <c r="U34" s="30">
        <f t="shared" si="6"/>
        <v>300</v>
      </c>
      <c r="V34" s="108">
        <v>0</v>
      </c>
      <c r="W34" s="108">
        <v>0</v>
      </c>
      <c r="X34" s="108">
        <v>300</v>
      </c>
      <c r="Y34" s="53"/>
      <c r="Z34" s="31">
        <v>360</v>
      </c>
      <c r="AA34" s="109" t="s">
        <v>362</v>
      </c>
      <c r="AB34" s="110" t="s">
        <v>41</v>
      </c>
      <c r="AC34" s="107" t="s">
        <v>363</v>
      </c>
    </row>
    <row r="35" spans="1:29" ht="21" customHeight="1">
      <c r="A35" s="71">
        <v>23</v>
      </c>
      <c r="B35" s="55" t="s">
        <v>42</v>
      </c>
      <c r="C35" s="31">
        <f t="shared" si="1"/>
        <v>54337</v>
      </c>
      <c r="D35" s="31">
        <f t="shared" si="2"/>
        <v>52715</v>
      </c>
      <c r="E35" s="31">
        <v>33495</v>
      </c>
      <c r="F35" s="149">
        <v>850</v>
      </c>
      <c r="G35" s="31">
        <f t="shared" si="3"/>
        <v>18370</v>
      </c>
      <c r="H35" s="31">
        <v>36</v>
      </c>
      <c r="I35" s="31">
        <f t="shared" si="4"/>
        <v>907</v>
      </c>
      <c r="J35" s="30">
        <v>0</v>
      </c>
      <c r="K35" s="30">
        <v>907</v>
      </c>
      <c r="L35" s="152">
        <v>46</v>
      </c>
      <c r="M35" s="152">
        <v>22</v>
      </c>
      <c r="N35" s="31">
        <f t="shared" si="7"/>
        <v>2490</v>
      </c>
      <c r="O35" s="30">
        <v>0</v>
      </c>
      <c r="P35" s="150">
        <v>990</v>
      </c>
      <c r="Q35" s="30">
        <v>1500</v>
      </c>
      <c r="R35" s="31">
        <v>10500</v>
      </c>
      <c r="S35" s="31">
        <f t="shared" si="5"/>
        <v>4369</v>
      </c>
      <c r="T35" s="151">
        <v>4069</v>
      </c>
      <c r="U35" s="30">
        <f t="shared" si="6"/>
        <v>300</v>
      </c>
      <c r="V35" s="108">
        <v>0</v>
      </c>
      <c r="W35" s="108">
        <v>0</v>
      </c>
      <c r="X35" s="108">
        <v>300</v>
      </c>
      <c r="Y35" s="53"/>
      <c r="Z35" s="31">
        <v>1622</v>
      </c>
      <c r="AA35" s="109" t="s">
        <v>364</v>
      </c>
      <c r="AB35" s="110" t="s">
        <v>42</v>
      </c>
      <c r="AC35" s="107" t="s">
        <v>365</v>
      </c>
    </row>
    <row r="36" spans="1:29" ht="21" customHeight="1">
      <c r="A36" s="71">
        <v>24</v>
      </c>
      <c r="B36" s="55" t="s">
        <v>12</v>
      </c>
      <c r="C36" s="31">
        <f t="shared" si="1"/>
        <v>124624</v>
      </c>
      <c r="D36" s="31">
        <f t="shared" si="2"/>
        <v>120624</v>
      </c>
      <c r="E36" s="31">
        <v>98307</v>
      </c>
      <c r="F36" s="149">
        <v>1789</v>
      </c>
      <c r="G36" s="31">
        <f t="shared" si="3"/>
        <v>20528</v>
      </c>
      <c r="H36" s="31">
        <v>268</v>
      </c>
      <c r="I36" s="31">
        <f t="shared" si="4"/>
        <v>1804</v>
      </c>
      <c r="J36" s="30">
        <v>0</v>
      </c>
      <c r="K36" s="30">
        <v>1804</v>
      </c>
      <c r="L36" s="152">
        <v>90</v>
      </c>
      <c r="M36" s="152">
        <v>42</v>
      </c>
      <c r="N36" s="31">
        <f t="shared" si="7"/>
        <v>0</v>
      </c>
      <c r="O36" s="30">
        <v>0</v>
      </c>
      <c r="P36" s="150">
        <v>0</v>
      </c>
      <c r="Q36" s="30">
        <v>0</v>
      </c>
      <c r="R36" s="31">
        <v>9600</v>
      </c>
      <c r="S36" s="31">
        <f t="shared" si="5"/>
        <v>8724</v>
      </c>
      <c r="T36" s="151">
        <v>8324</v>
      </c>
      <c r="U36" s="30">
        <f t="shared" si="6"/>
        <v>400</v>
      </c>
      <c r="V36" s="108">
        <v>0</v>
      </c>
      <c r="W36" s="108">
        <v>100</v>
      </c>
      <c r="X36" s="108">
        <v>300</v>
      </c>
      <c r="Y36" s="53"/>
      <c r="Z36" s="31">
        <v>4000</v>
      </c>
      <c r="AA36" s="109" t="s">
        <v>366</v>
      </c>
      <c r="AB36" s="110" t="s">
        <v>12</v>
      </c>
      <c r="AC36" s="107" t="s">
        <v>367</v>
      </c>
    </row>
    <row r="37" spans="1:29" ht="21" customHeight="1">
      <c r="A37" s="71">
        <v>25</v>
      </c>
      <c r="B37" s="55" t="s">
        <v>43</v>
      </c>
      <c r="C37" s="31">
        <f t="shared" si="1"/>
        <v>271814</v>
      </c>
      <c r="D37" s="31">
        <f t="shared" si="2"/>
        <v>262175</v>
      </c>
      <c r="E37" s="31">
        <v>229384</v>
      </c>
      <c r="F37" s="149">
        <v>240</v>
      </c>
      <c r="G37" s="31">
        <f t="shared" si="3"/>
        <v>32551</v>
      </c>
      <c r="H37" s="31">
        <v>300</v>
      </c>
      <c r="I37" s="31">
        <f t="shared" si="4"/>
        <v>7610</v>
      </c>
      <c r="J37" s="30">
        <v>0</v>
      </c>
      <c r="K37" s="30">
        <v>7610</v>
      </c>
      <c r="L37" s="152">
        <v>378</v>
      </c>
      <c r="M37" s="152">
        <v>341</v>
      </c>
      <c r="N37" s="31">
        <f t="shared" si="7"/>
        <v>3420</v>
      </c>
      <c r="O37" s="30">
        <v>0</v>
      </c>
      <c r="P37" s="150">
        <v>1920</v>
      </c>
      <c r="Q37" s="30">
        <v>1500</v>
      </c>
      <c r="R37" s="31">
        <v>10000</v>
      </c>
      <c r="S37" s="31">
        <f t="shared" si="5"/>
        <v>10502</v>
      </c>
      <c r="T37" s="151">
        <v>9302</v>
      </c>
      <c r="U37" s="30">
        <f t="shared" si="6"/>
        <v>1200</v>
      </c>
      <c r="V37" s="108">
        <v>1000</v>
      </c>
      <c r="W37" s="111">
        <v>0</v>
      </c>
      <c r="X37" s="108">
        <v>200</v>
      </c>
      <c r="Y37" s="53"/>
      <c r="Z37" s="31">
        <v>9639</v>
      </c>
      <c r="AA37" s="109" t="s">
        <v>368</v>
      </c>
      <c r="AB37" s="110" t="s">
        <v>43</v>
      </c>
      <c r="AC37" s="107" t="s">
        <v>369</v>
      </c>
    </row>
    <row r="38" spans="1:29" ht="21" customHeight="1">
      <c r="A38" s="71">
        <v>26</v>
      </c>
      <c r="B38" s="55" t="s">
        <v>44</v>
      </c>
      <c r="C38" s="31">
        <f t="shared" si="1"/>
        <v>2030583</v>
      </c>
      <c r="D38" s="31">
        <f t="shared" si="2"/>
        <v>1938747</v>
      </c>
      <c r="E38" s="31">
        <v>1825960</v>
      </c>
      <c r="F38" s="149">
        <v>16950</v>
      </c>
      <c r="G38" s="31">
        <f t="shared" si="3"/>
        <v>95837</v>
      </c>
      <c r="H38" s="31">
        <v>4956</v>
      </c>
      <c r="I38" s="31">
        <f t="shared" si="4"/>
        <v>40022</v>
      </c>
      <c r="J38" s="30">
        <v>1063</v>
      </c>
      <c r="K38" s="30">
        <v>38959</v>
      </c>
      <c r="L38" s="152">
        <v>2001</v>
      </c>
      <c r="M38" s="152">
        <v>1166</v>
      </c>
      <c r="N38" s="31">
        <f t="shared" si="7"/>
        <v>6875</v>
      </c>
      <c r="O38" s="30">
        <v>750</v>
      </c>
      <c r="P38" s="150">
        <v>6125</v>
      </c>
      <c r="Q38" s="30">
        <v>0</v>
      </c>
      <c r="R38" s="31">
        <v>16000</v>
      </c>
      <c r="S38" s="31">
        <f t="shared" si="5"/>
        <v>24817</v>
      </c>
      <c r="T38" s="151">
        <v>24517</v>
      </c>
      <c r="U38" s="30">
        <f t="shared" si="6"/>
        <v>300</v>
      </c>
      <c r="V38" s="108">
        <v>0</v>
      </c>
      <c r="W38" s="108">
        <v>0</v>
      </c>
      <c r="X38" s="108">
        <v>300</v>
      </c>
      <c r="Y38" s="53"/>
      <c r="Z38" s="31">
        <v>91836</v>
      </c>
      <c r="AA38" s="109" t="s">
        <v>370</v>
      </c>
      <c r="AB38" s="110" t="s">
        <v>44</v>
      </c>
      <c r="AC38" s="107" t="s">
        <v>274</v>
      </c>
    </row>
    <row r="39" spans="1:29" ht="21" customHeight="1">
      <c r="A39" s="71">
        <v>27</v>
      </c>
      <c r="B39" s="55" t="s">
        <v>4</v>
      </c>
      <c r="C39" s="31">
        <f t="shared" si="1"/>
        <v>1960303</v>
      </c>
      <c r="D39" s="31">
        <f t="shared" si="2"/>
        <v>1862994</v>
      </c>
      <c r="E39" s="31">
        <v>1757710</v>
      </c>
      <c r="F39" s="149">
        <v>5357</v>
      </c>
      <c r="G39" s="31">
        <f t="shared" si="3"/>
        <v>99927</v>
      </c>
      <c r="H39" s="31">
        <v>3969</v>
      </c>
      <c r="I39" s="31">
        <f t="shared" si="4"/>
        <v>42636</v>
      </c>
      <c r="J39" s="30">
        <v>1054</v>
      </c>
      <c r="K39" s="30">
        <v>41582</v>
      </c>
      <c r="L39" s="152">
        <v>2118</v>
      </c>
      <c r="M39" s="152">
        <v>1222</v>
      </c>
      <c r="N39" s="31">
        <f t="shared" si="7"/>
        <v>10384</v>
      </c>
      <c r="O39" s="30">
        <v>744</v>
      </c>
      <c r="P39" s="150">
        <v>3640</v>
      </c>
      <c r="Q39" s="30">
        <v>6000</v>
      </c>
      <c r="R39" s="31">
        <v>18500</v>
      </c>
      <c r="S39" s="31">
        <f t="shared" si="5"/>
        <v>21098</v>
      </c>
      <c r="T39" s="151">
        <v>20098</v>
      </c>
      <c r="U39" s="30">
        <f t="shared" si="6"/>
        <v>1000</v>
      </c>
      <c r="V39" s="108">
        <v>1000</v>
      </c>
      <c r="W39" s="108">
        <v>0</v>
      </c>
      <c r="X39" s="108">
        <v>0</v>
      </c>
      <c r="Y39" s="53"/>
      <c r="Z39" s="31">
        <v>97309</v>
      </c>
      <c r="AA39" s="109" t="s">
        <v>371</v>
      </c>
      <c r="AB39" s="110" t="s">
        <v>4</v>
      </c>
      <c r="AC39" s="107" t="s">
        <v>281</v>
      </c>
    </row>
    <row r="40" spans="1:29" ht="21" customHeight="1">
      <c r="A40" s="71">
        <v>28</v>
      </c>
      <c r="B40" s="55" t="s">
        <v>45</v>
      </c>
      <c r="C40" s="31">
        <f t="shared" si="1"/>
        <v>1150619</v>
      </c>
      <c r="D40" s="31">
        <f t="shared" si="2"/>
        <v>1104871</v>
      </c>
      <c r="E40" s="31">
        <v>1046878</v>
      </c>
      <c r="F40" s="149">
        <v>1375</v>
      </c>
      <c r="G40" s="31">
        <f t="shared" si="3"/>
        <v>56618</v>
      </c>
      <c r="H40" s="31">
        <v>2058</v>
      </c>
      <c r="I40" s="31">
        <f t="shared" si="4"/>
        <v>26802</v>
      </c>
      <c r="J40" s="30">
        <v>221</v>
      </c>
      <c r="K40" s="30">
        <v>26581</v>
      </c>
      <c r="L40" s="152">
        <v>1321</v>
      </c>
      <c r="M40" s="152">
        <v>606</v>
      </c>
      <c r="N40" s="31">
        <f t="shared" si="7"/>
        <v>4106</v>
      </c>
      <c r="O40" s="30">
        <v>156</v>
      </c>
      <c r="P40" s="150">
        <v>2450</v>
      </c>
      <c r="Q40" s="30">
        <v>1500</v>
      </c>
      <c r="R40" s="31">
        <v>9500</v>
      </c>
      <c r="S40" s="31">
        <f t="shared" si="5"/>
        <v>12225</v>
      </c>
      <c r="T40" s="151">
        <v>11925</v>
      </c>
      <c r="U40" s="30">
        <f t="shared" si="6"/>
        <v>300</v>
      </c>
      <c r="V40" s="108">
        <v>0</v>
      </c>
      <c r="W40" s="108">
        <v>0</v>
      </c>
      <c r="X40" s="108">
        <v>300</v>
      </c>
      <c r="Y40" s="53"/>
      <c r="Z40" s="31">
        <v>45748</v>
      </c>
      <c r="AA40" s="109" t="s">
        <v>372</v>
      </c>
      <c r="AB40" s="110" t="s">
        <v>45</v>
      </c>
      <c r="AC40" s="107" t="s">
        <v>373</v>
      </c>
    </row>
    <row r="41" spans="1:29" ht="21" customHeight="1">
      <c r="A41" s="71">
        <v>29</v>
      </c>
      <c r="B41" s="55" t="s">
        <v>46</v>
      </c>
      <c r="C41" s="31">
        <f t="shared" si="1"/>
        <v>612434</v>
      </c>
      <c r="D41" s="31">
        <f t="shared" si="2"/>
        <v>582062</v>
      </c>
      <c r="E41" s="31">
        <v>546846</v>
      </c>
      <c r="F41" s="149">
        <v>4956</v>
      </c>
      <c r="G41" s="31">
        <f t="shared" si="3"/>
        <v>30260</v>
      </c>
      <c r="H41" s="31">
        <v>541</v>
      </c>
      <c r="I41" s="31">
        <f t="shared" si="4"/>
        <v>11602</v>
      </c>
      <c r="J41" s="30">
        <v>0</v>
      </c>
      <c r="K41" s="30">
        <v>11602</v>
      </c>
      <c r="L41" s="152">
        <v>577</v>
      </c>
      <c r="M41" s="152">
        <v>266</v>
      </c>
      <c r="N41" s="31">
        <f t="shared" si="7"/>
        <v>1650</v>
      </c>
      <c r="O41" s="30">
        <v>0</v>
      </c>
      <c r="P41" s="150">
        <v>1650</v>
      </c>
      <c r="Q41" s="30">
        <v>0</v>
      </c>
      <c r="R41" s="31">
        <v>7500</v>
      </c>
      <c r="S41" s="31">
        <f t="shared" si="5"/>
        <v>8124</v>
      </c>
      <c r="T41" s="151">
        <v>7424</v>
      </c>
      <c r="U41" s="30">
        <f t="shared" si="6"/>
        <v>700</v>
      </c>
      <c r="V41" s="108">
        <v>700</v>
      </c>
      <c r="W41" s="108">
        <v>0</v>
      </c>
      <c r="X41" s="108">
        <v>0</v>
      </c>
      <c r="Y41" s="53"/>
      <c r="Z41" s="31">
        <v>30372</v>
      </c>
      <c r="AA41" s="109" t="s">
        <v>374</v>
      </c>
      <c r="AB41" s="110" t="s">
        <v>46</v>
      </c>
      <c r="AC41" s="107" t="s">
        <v>375</v>
      </c>
    </row>
    <row r="42" spans="1:29" ht="21" customHeight="1">
      <c r="A42" s="71">
        <v>30</v>
      </c>
      <c r="B42" s="55" t="s">
        <v>47</v>
      </c>
      <c r="C42" s="31">
        <f t="shared" si="1"/>
        <v>520164</v>
      </c>
      <c r="D42" s="31">
        <f t="shared" si="2"/>
        <v>500900</v>
      </c>
      <c r="E42" s="31">
        <v>456587</v>
      </c>
      <c r="F42" s="149">
        <v>7105</v>
      </c>
      <c r="G42" s="31">
        <f t="shared" si="3"/>
        <v>37208</v>
      </c>
      <c r="H42" s="31">
        <v>435</v>
      </c>
      <c r="I42" s="31">
        <f t="shared" si="4"/>
        <v>11181</v>
      </c>
      <c r="J42" s="30">
        <v>94</v>
      </c>
      <c r="K42" s="30">
        <v>11087</v>
      </c>
      <c r="L42" s="152">
        <v>552</v>
      </c>
      <c r="M42" s="152">
        <v>252</v>
      </c>
      <c r="N42" s="31">
        <f t="shared" si="7"/>
        <v>3041</v>
      </c>
      <c r="O42" s="30">
        <v>766</v>
      </c>
      <c r="P42" s="150">
        <v>2275</v>
      </c>
      <c r="Q42" s="30">
        <v>0</v>
      </c>
      <c r="R42" s="31">
        <v>14600</v>
      </c>
      <c r="S42" s="31">
        <f t="shared" si="5"/>
        <v>7147</v>
      </c>
      <c r="T42" s="151">
        <v>7147</v>
      </c>
      <c r="U42" s="30">
        <f t="shared" si="6"/>
        <v>0</v>
      </c>
      <c r="V42" s="108">
        <v>0</v>
      </c>
      <c r="W42" s="108">
        <v>0</v>
      </c>
      <c r="X42" s="108">
        <v>0</v>
      </c>
      <c r="Y42" s="53"/>
      <c r="Z42" s="31">
        <v>19264</v>
      </c>
      <c r="AA42" s="109" t="s">
        <v>376</v>
      </c>
      <c r="AB42" s="110" t="s">
        <v>47</v>
      </c>
      <c r="AC42" s="107" t="s">
        <v>377</v>
      </c>
    </row>
    <row r="43" spans="1:29" ht="21" customHeight="1">
      <c r="A43" s="71">
        <v>31</v>
      </c>
      <c r="B43" s="55" t="s">
        <v>378</v>
      </c>
      <c r="C43" s="31">
        <f t="shared" si="1"/>
        <v>470539</v>
      </c>
      <c r="D43" s="31">
        <f t="shared" si="2"/>
        <v>457340</v>
      </c>
      <c r="E43" s="31">
        <v>412786</v>
      </c>
      <c r="F43" s="149">
        <v>2114</v>
      </c>
      <c r="G43" s="31">
        <f t="shared" si="3"/>
        <v>42440</v>
      </c>
      <c r="H43" s="31">
        <v>355</v>
      </c>
      <c r="I43" s="31">
        <f t="shared" si="4"/>
        <v>12488</v>
      </c>
      <c r="J43" s="30">
        <v>255</v>
      </c>
      <c r="K43" s="30">
        <v>12233</v>
      </c>
      <c r="L43" s="152">
        <v>621</v>
      </c>
      <c r="M43" s="152">
        <v>286</v>
      </c>
      <c r="N43" s="31">
        <f t="shared" si="7"/>
        <v>3430</v>
      </c>
      <c r="O43" s="30">
        <v>180</v>
      </c>
      <c r="P43" s="150">
        <v>3250</v>
      </c>
      <c r="Q43" s="30">
        <v>0</v>
      </c>
      <c r="R43" s="31">
        <v>16500</v>
      </c>
      <c r="S43" s="31">
        <f t="shared" si="5"/>
        <v>8760</v>
      </c>
      <c r="T43" s="151">
        <v>7310</v>
      </c>
      <c r="U43" s="30">
        <f t="shared" si="6"/>
        <v>1450</v>
      </c>
      <c r="V43" s="108">
        <v>500</v>
      </c>
      <c r="W43" s="108">
        <v>450</v>
      </c>
      <c r="X43" s="108">
        <v>500</v>
      </c>
      <c r="Y43" s="53"/>
      <c r="Z43" s="31">
        <v>13199</v>
      </c>
      <c r="AA43" s="109" t="s">
        <v>379</v>
      </c>
      <c r="AB43" s="110" t="s">
        <v>378</v>
      </c>
      <c r="AC43" s="107" t="s">
        <v>380</v>
      </c>
    </row>
    <row r="44" spans="1:29" ht="21" customHeight="1">
      <c r="A44" s="71">
        <v>32</v>
      </c>
      <c r="B44" s="55" t="s">
        <v>48</v>
      </c>
      <c r="C44" s="31">
        <f t="shared" si="1"/>
        <v>454091</v>
      </c>
      <c r="D44" s="31">
        <f t="shared" si="2"/>
        <v>441539</v>
      </c>
      <c r="E44" s="31">
        <v>414423</v>
      </c>
      <c r="F44" s="149">
        <v>920</v>
      </c>
      <c r="G44" s="31">
        <f t="shared" si="3"/>
        <v>26196</v>
      </c>
      <c r="H44" s="31">
        <v>1200</v>
      </c>
      <c r="I44" s="31">
        <f t="shared" si="4"/>
        <v>12414</v>
      </c>
      <c r="J44" s="30">
        <v>485</v>
      </c>
      <c r="K44" s="30">
        <v>11929</v>
      </c>
      <c r="L44" s="152">
        <v>593</v>
      </c>
      <c r="M44" s="152">
        <v>272</v>
      </c>
      <c r="N44" s="31">
        <f t="shared" si="7"/>
        <v>2000</v>
      </c>
      <c r="O44" s="30">
        <v>342</v>
      </c>
      <c r="P44" s="150">
        <v>1658</v>
      </c>
      <c r="Q44" s="30">
        <v>0</v>
      </c>
      <c r="R44" s="31">
        <v>5000</v>
      </c>
      <c r="S44" s="31">
        <f t="shared" si="5"/>
        <v>4717</v>
      </c>
      <c r="T44" s="151">
        <v>4217</v>
      </c>
      <c r="U44" s="30">
        <f t="shared" si="6"/>
        <v>500</v>
      </c>
      <c r="V44" s="108">
        <v>0</v>
      </c>
      <c r="W44" s="108">
        <v>0</v>
      </c>
      <c r="X44" s="108">
        <v>500</v>
      </c>
      <c r="Y44" s="53"/>
      <c r="Z44" s="31">
        <v>12552</v>
      </c>
      <c r="AA44" s="109" t="s">
        <v>381</v>
      </c>
      <c r="AB44" s="110" t="s">
        <v>48</v>
      </c>
      <c r="AC44" s="107" t="s">
        <v>288</v>
      </c>
    </row>
    <row r="45" spans="1:29" ht="21" customHeight="1">
      <c r="A45" s="71">
        <v>33</v>
      </c>
      <c r="B45" s="55" t="s">
        <v>49</v>
      </c>
      <c r="C45" s="31">
        <f t="shared" ref="C45:C76" si="8">D45+Z45</f>
        <v>1412172</v>
      </c>
      <c r="D45" s="31">
        <f t="shared" ref="D45:D76" si="9">E45+F45+G45</f>
        <v>1364609</v>
      </c>
      <c r="E45" s="31">
        <v>1291053</v>
      </c>
      <c r="F45" s="149">
        <v>3541</v>
      </c>
      <c r="G45" s="31">
        <f t="shared" ref="G45:G76" si="10">H45+I45+L45+M45+N45+R45+S45+Y45</f>
        <v>70015</v>
      </c>
      <c r="H45" s="31">
        <v>2067</v>
      </c>
      <c r="I45" s="31">
        <f t="shared" si="4"/>
        <v>30920</v>
      </c>
      <c r="J45" s="30">
        <v>298</v>
      </c>
      <c r="K45" s="30">
        <v>30622</v>
      </c>
      <c r="L45" s="152">
        <v>1522</v>
      </c>
      <c r="M45" s="152">
        <v>865</v>
      </c>
      <c r="N45" s="31">
        <f t="shared" si="7"/>
        <v>4500</v>
      </c>
      <c r="O45" s="30">
        <v>210</v>
      </c>
      <c r="P45" s="150">
        <v>2790</v>
      </c>
      <c r="Q45" s="30">
        <v>1500</v>
      </c>
      <c r="R45" s="31">
        <v>17500</v>
      </c>
      <c r="S45" s="31">
        <f t="shared" si="5"/>
        <v>12641</v>
      </c>
      <c r="T45" s="151">
        <v>11991</v>
      </c>
      <c r="U45" s="30">
        <f t="shared" si="6"/>
        <v>650</v>
      </c>
      <c r="V45" s="108">
        <v>0</v>
      </c>
      <c r="W45" s="108">
        <v>450</v>
      </c>
      <c r="X45" s="108">
        <v>200</v>
      </c>
      <c r="Y45" s="53"/>
      <c r="Z45" s="31">
        <v>47563</v>
      </c>
      <c r="AA45" s="109" t="s">
        <v>382</v>
      </c>
      <c r="AB45" s="110" t="s">
        <v>49</v>
      </c>
      <c r="AC45" s="107" t="s">
        <v>383</v>
      </c>
    </row>
    <row r="46" spans="1:29" ht="21" customHeight="1">
      <c r="A46" s="71">
        <v>34</v>
      </c>
      <c r="B46" s="55" t="s">
        <v>14</v>
      </c>
      <c r="C46" s="31">
        <f t="shared" si="8"/>
        <v>1079759</v>
      </c>
      <c r="D46" s="31">
        <f t="shared" si="9"/>
        <v>1050532</v>
      </c>
      <c r="E46" s="31">
        <v>989758</v>
      </c>
      <c r="F46" s="149">
        <v>7633</v>
      </c>
      <c r="G46" s="31">
        <f t="shared" si="10"/>
        <v>53141</v>
      </c>
      <c r="H46" s="31">
        <v>1277</v>
      </c>
      <c r="I46" s="31">
        <f t="shared" si="4"/>
        <v>27221</v>
      </c>
      <c r="J46" s="30">
        <v>102</v>
      </c>
      <c r="K46" s="30">
        <v>27119</v>
      </c>
      <c r="L46" s="152">
        <v>1347</v>
      </c>
      <c r="M46" s="152">
        <v>451</v>
      </c>
      <c r="N46" s="31">
        <f t="shared" si="7"/>
        <v>3000</v>
      </c>
      <c r="O46" s="30">
        <v>72</v>
      </c>
      <c r="P46" s="150">
        <v>1528</v>
      </c>
      <c r="Q46" s="30">
        <v>1400</v>
      </c>
      <c r="R46" s="31">
        <v>10000</v>
      </c>
      <c r="S46" s="31">
        <f t="shared" si="5"/>
        <v>9845</v>
      </c>
      <c r="T46" s="151">
        <v>9345</v>
      </c>
      <c r="U46" s="30">
        <f t="shared" si="6"/>
        <v>500</v>
      </c>
      <c r="V46" s="108">
        <v>300</v>
      </c>
      <c r="W46" s="108">
        <v>0</v>
      </c>
      <c r="X46" s="108">
        <v>200</v>
      </c>
      <c r="Y46" s="53"/>
      <c r="Z46" s="31">
        <v>29227</v>
      </c>
      <c r="AA46" s="109" t="s">
        <v>384</v>
      </c>
      <c r="AB46" s="110" t="s">
        <v>14</v>
      </c>
      <c r="AC46" s="107" t="s">
        <v>385</v>
      </c>
    </row>
    <row r="47" spans="1:29" ht="21" customHeight="1">
      <c r="A47" s="71">
        <v>35</v>
      </c>
      <c r="B47" s="55" t="s">
        <v>2</v>
      </c>
      <c r="C47" s="31">
        <f t="shared" si="8"/>
        <v>871505</v>
      </c>
      <c r="D47" s="31">
        <f t="shared" si="9"/>
        <v>841693</v>
      </c>
      <c r="E47" s="31">
        <v>794389</v>
      </c>
      <c r="F47" s="149">
        <v>2573</v>
      </c>
      <c r="G47" s="31">
        <f t="shared" si="10"/>
        <v>44731</v>
      </c>
      <c r="H47" s="31">
        <v>888</v>
      </c>
      <c r="I47" s="31">
        <f t="shared" si="4"/>
        <v>23791</v>
      </c>
      <c r="J47" s="30">
        <v>128</v>
      </c>
      <c r="K47" s="30">
        <v>23663</v>
      </c>
      <c r="L47" s="152">
        <v>1176</v>
      </c>
      <c r="M47" s="152">
        <v>372</v>
      </c>
      <c r="N47" s="31">
        <f t="shared" si="7"/>
        <v>1270</v>
      </c>
      <c r="O47" s="30">
        <v>90</v>
      </c>
      <c r="P47" s="150">
        <v>1180</v>
      </c>
      <c r="Q47" s="30">
        <v>0</v>
      </c>
      <c r="R47" s="31">
        <v>8000</v>
      </c>
      <c r="S47" s="31">
        <f t="shared" si="5"/>
        <v>9234</v>
      </c>
      <c r="T47" s="151">
        <v>8234</v>
      </c>
      <c r="U47" s="30">
        <f t="shared" si="6"/>
        <v>1000</v>
      </c>
      <c r="V47" s="108">
        <v>1000</v>
      </c>
      <c r="W47" s="108">
        <v>0</v>
      </c>
      <c r="X47" s="108">
        <v>0</v>
      </c>
      <c r="Y47" s="53"/>
      <c r="Z47" s="31">
        <v>29812</v>
      </c>
      <c r="AA47" s="109" t="s">
        <v>386</v>
      </c>
      <c r="AB47" s="110" t="s">
        <v>2</v>
      </c>
      <c r="AC47" s="107" t="s">
        <v>289</v>
      </c>
    </row>
    <row r="48" spans="1:29" ht="21" customHeight="1">
      <c r="A48" s="71">
        <v>36</v>
      </c>
      <c r="B48" s="55" t="s">
        <v>50</v>
      </c>
      <c r="C48" s="31">
        <f t="shared" si="8"/>
        <v>268398</v>
      </c>
      <c r="D48" s="31">
        <f t="shared" si="9"/>
        <v>257805</v>
      </c>
      <c r="E48" s="31">
        <v>230637</v>
      </c>
      <c r="F48" s="149">
        <v>595</v>
      </c>
      <c r="G48" s="31">
        <f t="shared" si="10"/>
        <v>26573</v>
      </c>
      <c r="H48" s="31">
        <v>456</v>
      </c>
      <c r="I48" s="31">
        <f t="shared" si="4"/>
        <v>7026</v>
      </c>
      <c r="J48" s="30">
        <v>77</v>
      </c>
      <c r="K48" s="30">
        <v>6949</v>
      </c>
      <c r="L48" s="152">
        <v>345</v>
      </c>
      <c r="M48" s="152">
        <v>159</v>
      </c>
      <c r="N48" s="31">
        <f t="shared" si="7"/>
        <v>1179</v>
      </c>
      <c r="O48" s="30">
        <v>54</v>
      </c>
      <c r="P48" s="150">
        <v>1125</v>
      </c>
      <c r="Q48" s="30">
        <v>0</v>
      </c>
      <c r="R48" s="31">
        <v>11000</v>
      </c>
      <c r="S48" s="31">
        <f t="shared" si="5"/>
        <v>6408</v>
      </c>
      <c r="T48" s="151">
        <v>6008</v>
      </c>
      <c r="U48" s="30">
        <f t="shared" si="6"/>
        <v>400</v>
      </c>
      <c r="V48" s="108">
        <v>400</v>
      </c>
      <c r="W48" s="108">
        <v>0</v>
      </c>
      <c r="X48" s="108">
        <v>0</v>
      </c>
      <c r="Y48" s="53"/>
      <c r="Z48" s="31">
        <v>10593</v>
      </c>
      <c r="AA48" s="109" t="s">
        <v>387</v>
      </c>
      <c r="AB48" s="110" t="s">
        <v>50</v>
      </c>
      <c r="AC48" s="107" t="s">
        <v>388</v>
      </c>
    </row>
    <row r="49" spans="1:29" ht="21" customHeight="1">
      <c r="A49" s="71">
        <v>37</v>
      </c>
      <c r="B49" s="55" t="s">
        <v>51</v>
      </c>
      <c r="C49" s="31">
        <f t="shared" si="8"/>
        <v>191651</v>
      </c>
      <c r="D49" s="31">
        <f t="shared" si="9"/>
        <v>186141</v>
      </c>
      <c r="E49" s="31">
        <v>163628</v>
      </c>
      <c r="F49" s="149">
        <v>1215</v>
      </c>
      <c r="G49" s="31">
        <f t="shared" si="10"/>
        <v>21298</v>
      </c>
      <c r="H49" s="31">
        <v>645</v>
      </c>
      <c r="I49" s="31">
        <f t="shared" si="4"/>
        <v>5812</v>
      </c>
      <c r="J49" s="30">
        <v>0</v>
      </c>
      <c r="K49" s="30">
        <v>5812</v>
      </c>
      <c r="L49" s="152">
        <v>290</v>
      </c>
      <c r="M49" s="152">
        <v>134</v>
      </c>
      <c r="N49" s="31">
        <f t="shared" si="7"/>
        <v>2250</v>
      </c>
      <c r="O49" s="30">
        <v>0</v>
      </c>
      <c r="P49" s="150">
        <v>2250</v>
      </c>
      <c r="Q49" s="30">
        <v>0</v>
      </c>
      <c r="R49" s="31">
        <v>5500</v>
      </c>
      <c r="S49" s="31">
        <f t="shared" si="5"/>
        <v>6667</v>
      </c>
      <c r="T49" s="151">
        <v>6467</v>
      </c>
      <c r="U49" s="30">
        <f t="shared" si="6"/>
        <v>200</v>
      </c>
      <c r="V49" s="108">
        <v>0</v>
      </c>
      <c r="W49" s="108">
        <v>0</v>
      </c>
      <c r="X49" s="108">
        <v>200</v>
      </c>
      <c r="Y49" s="53"/>
      <c r="Z49" s="31">
        <v>5510</v>
      </c>
      <c r="AA49" s="109" t="s">
        <v>389</v>
      </c>
      <c r="AB49" s="110" t="s">
        <v>51</v>
      </c>
      <c r="AC49" s="107" t="s">
        <v>390</v>
      </c>
    </row>
    <row r="50" spans="1:29" ht="21" customHeight="1">
      <c r="A50" s="71">
        <v>38</v>
      </c>
      <c r="B50" s="40" t="s">
        <v>52</v>
      </c>
      <c r="C50" s="31">
        <f t="shared" si="8"/>
        <v>183082</v>
      </c>
      <c r="D50" s="31">
        <f t="shared" si="9"/>
        <v>179038</v>
      </c>
      <c r="E50" s="31">
        <v>158301</v>
      </c>
      <c r="F50" s="149">
        <v>721</v>
      </c>
      <c r="G50" s="31">
        <f t="shared" si="10"/>
        <v>20016</v>
      </c>
      <c r="H50" s="31">
        <v>158</v>
      </c>
      <c r="I50" s="31">
        <f t="shared" si="4"/>
        <v>3205</v>
      </c>
      <c r="J50" s="30">
        <v>0</v>
      </c>
      <c r="K50" s="30">
        <v>3205</v>
      </c>
      <c r="L50" s="152">
        <v>160</v>
      </c>
      <c r="M50" s="152">
        <v>73</v>
      </c>
      <c r="N50" s="31">
        <f t="shared" si="7"/>
        <v>600</v>
      </c>
      <c r="O50" s="30">
        <v>0</v>
      </c>
      <c r="P50" s="150">
        <v>600</v>
      </c>
      <c r="Q50" s="30">
        <v>0</v>
      </c>
      <c r="R50" s="31">
        <v>10000</v>
      </c>
      <c r="S50" s="31">
        <f t="shared" si="5"/>
        <v>5820</v>
      </c>
      <c r="T50" s="151">
        <v>5620</v>
      </c>
      <c r="U50" s="30">
        <f t="shared" si="6"/>
        <v>200</v>
      </c>
      <c r="V50" s="108">
        <v>0</v>
      </c>
      <c r="W50" s="108">
        <v>0</v>
      </c>
      <c r="X50" s="108">
        <v>200</v>
      </c>
      <c r="Y50" s="53"/>
      <c r="Z50" s="31">
        <v>4044</v>
      </c>
      <c r="AA50" s="109" t="s">
        <v>391</v>
      </c>
      <c r="AB50" s="112" t="s">
        <v>52</v>
      </c>
      <c r="AC50" s="107" t="s">
        <v>392</v>
      </c>
    </row>
    <row r="51" spans="1:29" ht="21" customHeight="1">
      <c r="A51" s="71">
        <v>39</v>
      </c>
      <c r="B51" s="40" t="s">
        <v>53</v>
      </c>
      <c r="C51" s="31">
        <f t="shared" si="8"/>
        <v>352202</v>
      </c>
      <c r="D51" s="31">
        <f t="shared" si="9"/>
        <v>342899</v>
      </c>
      <c r="E51" s="31">
        <v>312970</v>
      </c>
      <c r="F51" s="149">
        <v>1233</v>
      </c>
      <c r="G51" s="31">
        <f t="shared" si="10"/>
        <v>28696</v>
      </c>
      <c r="H51" s="31">
        <v>250</v>
      </c>
      <c r="I51" s="31">
        <f t="shared" si="4"/>
        <v>7795</v>
      </c>
      <c r="J51" s="30">
        <v>0</v>
      </c>
      <c r="K51" s="30">
        <v>7795</v>
      </c>
      <c r="L51" s="152">
        <v>388</v>
      </c>
      <c r="M51" s="152">
        <v>179</v>
      </c>
      <c r="N51" s="31">
        <f t="shared" si="7"/>
        <v>0</v>
      </c>
      <c r="O51" s="30">
        <v>0</v>
      </c>
      <c r="P51" s="150">
        <v>0</v>
      </c>
      <c r="Q51" s="30">
        <v>0</v>
      </c>
      <c r="R51" s="31">
        <v>10000</v>
      </c>
      <c r="S51" s="31">
        <f t="shared" si="5"/>
        <v>10084</v>
      </c>
      <c r="T51" s="151">
        <v>10084</v>
      </c>
      <c r="U51" s="30">
        <f t="shared" si="6"/>
        <v>0</v>
      </c>
      <c r="V51" s="108">
        <v>0</v>
      </c>
      <c r="W51" s="111">
        <v>0</v>
      </c>
      <c r="X51" s="108">
        <v>0</v>
      </c>
      <c r="Y51" s="53"/>
      <c r="Z51" s="31">
        <v>9303</v>
      </c>
      <c r="AA51" s="109" t="s">
        <v>393</v>
      </c>
      <c r="AB51" s="112" t="s">
        <v>53</v>
      </c>
      <c r="AC51" s="107" t="s">
        <v>394</v>
      </c>
    </row>
    <row r="52" spans="1:29" ht="21" customHeight="1">
      <c r="A52" s="71">
        <v>40</v>
      </c>
      <c r="B52" s="55" t="s">
        <v>54</v>
      </c>
      <c r="C52" s="31">
        <f t="shared" si="8"/>
        <v>336255</v>
      </c>
      <c r="D52" s="31">
        <f t="shared" si="9"/>
        <v>325367</v>
      </c>
      <c r="E52" s="31">
        <v>289884</v>
      </c>
      <c r="F52" s="149">
        <v>2000</v>
      </c>
      <c r="G52" s="31">
        <f t="shared" si="10"/>
        <v>33483</v>
      </c>
      <c r="H52" s="31">
        <v>600</v>
      </c>
      <c r="I52" s="31">
        <f t="shared" si="4"/>
        <v>6498</v>
      </c>
      <c r="J52" s="30">
        <v>0</v>
      </c>
      <c r="K52" s="30">
        <v>6498</v>
      </c>
      <c r="L52" s="152">
        <v>324</v>
      </c>
      <c r="M52" s="152">
        <v>149</v>
      </c>
      <c r="N52" s="31">
        <f t="shared" si="7"/>
        <v>3050</v>
      </c>
      <c r="O52" s="30">
        <v>0</v>
      </c>
      <c r="P52" s="150">
        <v>3050</v>
      </c>
      <c r="Q52" s="30">
        <v>0</v>
      </c>
      <c r="R52" s="31">
        <v>12500</v>
      </c>
      <c r="S52" s="31">
        <f t="shared" si="5"/>
        <v>10362</v>
      </c>
      <c r="T52" s="151">
        <v>8862</v>
      </c>
      <c r="U52" s="30">
        <f t="shared" si="6"/>
        <v>1500</v>
      </c>
      <c r="V52" s="108">
        <v>700</v>
      </c>
      <c r="W52" s="108">
        <v>500</v>
      </c>
      <c r="X52" s="108">
        <v>300</v>
      </c>
      <c r="Y52" s="53"/>
      <c r="Z52" s="31">
        <v>10888</v>
      </c>
      <c r="AA52" s="109" t="s">
        <v>395</v>
      </c>
      <c r="AB52" s="110" t="s">
        <v>54</v>
      </c>
      <c r="AC52" s="107" t="s">
        <v>396</v>
      </c>
    </row>
    <row r="53" spans="1:29" ht="21" customHeight="1">
      <c r="A53" s="71">
        <v>41</v>
      </c>
      <c r="B53" s="55" t="s">
        <v>55</v>
      </c>
      <c r="C53" s="31">
        <f t="shared" si="8"/>
        <v>100425</v>
      </c>
      <c r="D53" s="31">
        <f t="shared" si="9"/>
        <v>97399</v>
      </c>
      <c r="E53" s="31">
        <v>85251</v>
      </c>
      <c r="F53" s="149">
        <v>96</v>
      </c>
      <c r="G53" s="31">
        <f t="shared" si="10"/>
        <v>12052</v>
      </c>
      <c r="H53" s="31">
        <v>165</v>
      </c>
      <c r="I53" s="31">
        <f t="shared" si="4"/>
        <v>2065</v>
      </c>
      <c r="J53" s="30">
        <v>0</v>
      </c>
      <c r="K53" s="30">
        <v>2065</v>
      </c>
      <c r="L53" s="152">
        <v>104</v>
      </c>
      <c r="M53" s="152">
        <v>48</v>
      </c>
      <c r="N53" s="31">
        <f t="shared" si="7"/>
        <v>0</v>
      </c>
      <c r="O53" s="30">
        <v>0</v>
      </c>
      <c r="P53" s="150">
        <v>0</v>
      </c>
      <c r="Q53" s="30">
        <v>0</v>
      </c>
      <c r="R53" s="31">
        <v>4000</v>
      </c>
      <c r="S53" s="31">
        <f t="shared" si="5"/>
        <v>5670</v>
      </c>
      <c r="T53" s="151">
        <v>5270</v>
      </c>
      <c r="U53" s="30">
        <f t="shared" si="6"/>
        <v>400</v>
      </c>
      <c r="V53" s="108">
        <v>0</v>
      </c>
      <c r="W53" s="108">
        <v>100</v>
      </c>
      <c r="X53" s="108">
        <v>300</v>
      </c>
      <c r="Y53" s="53"/>
      <c r="Z53" s="31">
        <v>3026</v>
      </c>
      <c r="AA53" s="109" t="s">
        <v>397</v>
      </c>
      <c r="AB53" s="110" t="s">
        <v>55</v>
      </c>
      <c r="AC53" s="107" t="s">
        <v>398</v>
      </c>
    </row>
    <row r="54" spans="1:29" ht="21" customHeight="1">
      <c r="A54" s="71">
        <v>42</v>
      </c>
      <c r="B54" s="40" t="s">
        <v>399</v>
      </c>
      <c r="C54" s="31">
        <f t="shared" si="8"/>
        <v>1056361</v>
      </c>
      <c r="D54" s="31">
        <f t="shared" si="9"/>
        <v>1020106</v>
      </c>
      <c r="E54" s="31">
        <v>975325</v>
      </c>
      <c r="F54" s="149">
        <v>5651</v>
      </c>
      <c r="G54" s="31">
        <f t="shared" si="10"/>
        <v>39130</v>
      </c>
      <c r="H54" s="31">
        <v>2722</v>
      </c>
      <c r="I54" s="31">
        <f t="shared" si="4"/>
        <v>25404</v>
      </c>
      <c r="J54" s="30">
        <v>0</v>
      </c>
      <c r="K54" s="30">
        <v>25404</v>
      </c>
      <c r="L54" s="152">
        <v>1263</v>
      </c>
      <c r="M54" s="152">
        <v>411</v>
      </c>
      <c r="N54" s="31">
        <f t="shared" si="7"/>
        <v>0</v>
      </c>
      <c r="O54" s="30">
        <v>0</v>
      </c>
      <c r="P54" s="150">
        <v>0</v>
      </c>
      <c r="Q54" s="30">
        <v>0</v>
      </c>
      <c r="R54" s="31">
        <v>500</v>
      </c>
      <c r="S54" s="31">
        <f t="shared" si="5"/>
        <v>8830</v>
      </c>
      <c r="T54" s="151">
        <v>8830</v>
      </c>
      <c r="U54" s="30">
        <f t="shared" si="6"/>
        <v>0</v>
      </c>
      <c r="V54" s="108">
        <v>0</v>
      </c>
      <c r="W54" s="108">
        <v>0</v>
      </c>
      <c r="X54" s="108">
        <v>0</v>
      </c>
      <c r="Y54" s="53"/>
      <c r="Z54" s="31">
        <v>36255</v>
      </c>
      <c r="AA54" s="109" t="s">
        <v>400</v>
      </c>
      <c r="AB54" s="112" t="s">
        <v>399</v>
      </c>
      <c r="AC54" s="107" t="s">
        <v>401</v>
      </c>
    </row>
    <row r="55" spans="1:29" ht="21" customHeight="1">
      <c r="A55" s="71">
        <v>43</v>
      </c>
      <c r="B55" s="55" t="s">
        <v>8</v>
      </c>
      <c r="C55" s="31">
        <f t="shared" si="8"/>
        <v>273541</v>
      </c>
      <c r="D55" s="31">
        <f t="shared" si="9"/>
        <v>264354</v>
      </c>
      <c r="E55" s="31">
        <v>238710</v>
      </c>
      <c r="F55" s="149">
        <v>348</v>
      </c>
      <c r="G55" s="31">
        <f t="shared" si="10"/>
        <v>25296</v>
      </c>
      <c r="H55" s="31">
        <v>158</v>
      </c>
      <c r="I55" s="31">
        <f t="shared" si="4"/>
        <v>5053</v>
      </c>
      <c r="J55" s="30">
        <v>0</v>
      </c>
      <c r="K55" s="30">
        <v>5053</v>
      </c>
      <c r="L55" s="152">
        <v>252</v>
      </c>
      <c r="M55" s="152">
        <v>115</v>
      </c>
      <c r="N55" s="31">
        <f t="shared" si="7"/>
        <v>2400</v>
      </c>
      <c r="O55" s="30">
        <v>0</v>
      </c>
      <c r="P55" s="150">
        <v>1200</v>
      </c>
      <c r="Q55" s="30">
        <v>1200</v>
      </c>
      <c r="R55" s="31">
        <v>10000</v>
      </c>
      <c r="S55" s="31">
        <f t="shared" si="5"/>
        <v>7318</v>
      </c>
      <c r="T55" s="151">
        <v>7318</v>
      </c>
      <c r="U55" s="30">
        <f t="shared" si="6"/>
        <v>0</v>
      </c>
      <c r="V55" s="108">
        <v>0</v>
      </c>
      <c r="W55" s="108">
        <v>0</v>
      </c>
      <c r="X55" s="108">
        <v>0</v>
      </c>
      <c r="Y55" s="53"/>
      <c r="Z55" s="31">
        <v>9187</v>
      </c>
      <c r="AA55" s="109" t="s">
        <v>402</v>
      </c>
      <c r="AB55" s="110" t="s">
        <v>8</v>
      </c>
      <c r="AC55" s="107" t="s">
        <v>403</v>
      </c>
    </row>
    <row r="56" spans="1:29" ht="21" customHeight="1">
      <c r="A56" s="71">
        <v>44</v>
      </c>
      <c r="B56" s="55" t="s">
        <v>56</v>
      </c>
      <c r="C56" s="31">
        <f t="shared" si="8"/>
        <v>118305</v>
      </c>
      <c r="D56" s="31">
        <f t="shared" si="9"/>
        <v>115316</v>
      </c>
      <c r="E56" s="31">
        <v>96678</v>
      </c>
      <c r="F56" s="149">
        <v>144</v>
      </c>
      <c r="G56" s="31">
        <f t="shared" si="10"/>
        <v>18494</v>
      </c>
      <c r="H56" s="31">
        <v>201</v>
      </c>
      <c r="I56" s="31">
        <f t="shared" si="4"/>
        <v>4218</v>
      </c>
      <c r="J56" s="30">
        <v>0</v>
      </c>
      <c r="K56" s="30">
        <v>4218</v>
      </c>
      <c r="L56" s="152">
        <v>210</v>
      </c>
      <c r="M56" s="152">
        <v>97</v>
      </c>
      <c r="N56" s="31">
        <f t="shared" si="7"/>
        <v>2250</v>
      </c>
      <c r="O56" s="30">
        <v>0</v>
      </c>
      <c r="P56" s="150">
        <v>750</v>
      </c>
      <c r="Q56" s="30">
        <v>1500</v>
      </c>
      <c r="R56" s="31">
        <v>7000</v>
      </c>
      <c r="S56" s="31">
        <f t="shared" si="5"/>
        <v>4518</v>
      </c>
      <c r="T56" s="151">
        <v>3518</v>
      </c>
      <c r="U56" s="30">
        <f t="shared" si="6"/>
        <v>1000</v>
      </c>
      <c r="V56" s="108">
        <v>0</v>
      </c>
      <c r="W56" s="108">
        <v>500</v>
      </c>
      <c r="X56" s="108">
        <v>500</v>
      </c>
      <c r="Y56" s="53"/>
      <c r="Z56" s="31">
        <v>2989</v>
      </c>
      <c r="AA56" s="109" t="s">
        <v>404</v>
      </c>
      <c r="AB56" s="110" t="s">
        <v>56</v>
      </c>
      <c r="AC56" s="107" t="s">
        <v>405</v>
      </c>
    </row>
    <row r="57" spans="1:29" ht="21" customHeight="1">
      <c r="A57" s="71">
        <v>45</v>
      </c>
      <c r="B57" s="55" t="s">
        <v>57</v>
      </c>
      <c r="C57" s="31">
        <f t="shared" si="8"/>
        <v>188978</v>
      </c>
      <c r="D57" s="31">
        <f t="shared" si="9"/>
        <v>163630</v>
      </c>
      <c r="E57" s="31">
        <v>141506</v>
      </c>
      <c r="F57" s="149">
        <v>492</v>
      </c>
      <c r="G57" s="31">
        <f t="shared" si="10"/>
        <v>21632</v>
      </c>
      <c r="H57" s="31">
        <v>180</v>
      </c>
      <c r="I57" s="31">
        <f t="shared" si="4"/>
        <v>3962</v>
      </c>
      <c r="J57" s="30">
        <v>0</v>
      </c>
      <c r="K57" s="30">
        <v>3962</v>
      </c>
      <c r="L57" s="152">
        <v>197</v>
      </c>
      <c r="M57" s="152">
        <v>90</v>
      </c>
      <c r="N57" s="31">
        <f t="shared" si="7"/>
        <v>0</v>
      </c>
      <c r="O57" s="30">
        <v>0</v>
      </c>
      <c r="P57" s="150">
        <v>0</v>
      </c>
      <c r="Q57" s="30">
        <v>0</v>
      </c>
      <c r="R57" s="31">
        <v>10000</v>
      </c>
      <c r="S57" s="31">
        <f t="shared" si="5"/>
        <v>7203</v>
      </c>
      <c r="T57" s="151">
        <v>5803</v>
      </c>
      <c r="U57" s="30">
        <f t="shared" si="6"/>
        <v>1400</v>
      </c>
      <c r="V57" s="108">
        <v>1000</v>
      </c>
      <c r="W57" s="108">
        <v>200</v>
      </c>
      <c r="X57" s="108">
        <v>200</v>
      </c>
      <c r="Y57" s="53"/>
      <c r="Z57" s="31">
        <v>25348</v>
      </c>
      <c r="AA57" s="109" t="s">
        <v>406</v>
      </c>
      <c r="AB57" s="110" t="s">
        <v>57</v>
      </c>
      <c r="AC57" s="107" t="s">
        <v>407</v>
      </c>
    </row>
    <row r="58" spans="1:29" ht="21" customHeight="1">
      <c r="A58" s="71">
        <v>46</v>
      </c>
      <c r="B58" s="55" t="s">
        <v>10</v>
      </c>
      <c r="C58" s="31">
        <f t="shared" si="8"/>
        <v>237388</v>
      </c>
      <c r="D58" s="31">
        <f t="shared" si="9"/>
        <v>226838</v>
      </c>
      <c r="E58" s="31">
        <v>206781</v>
      </c>
      <c r="F58" s="149">
        <v>1108</v>
      </c>
      <c r="G58" s="31">
        <f t="shared" si="10"/>
        <v>18949</v>
      </c>
      <c r="H58" s="31">
        <v>600</v>
      </c>
      <c r="I58" s="31">
        <f t="shared" si="4"/>
        <v>7988</v>
      </c>
      <c r="J58" s="30">
        <v>0</v>
      </c>
      <c r="K58" s="30">
        <v>7988</v>
      </c>
      <c r="L58" s="152">
        <v>398</v>
      </c>
      <c r="M58" s="152">
        <v>182</v>
      </c>
      <c r="N58" s="31">
        <f t="shared" si="7"/>
        <v>0</v>
      </c>
      <c r="O58" s="30">
        <v>0</v>
      </c>
      <c r="P58" s="150">
        <v>0</v>
      </c>
      <c r="Q58" s="30">
        <v>0</v>
      </c>
      <c r="R58" s="31">
        <v>5000</v>
      </c>
      <c r="S58" s="31">
        <f t="shared" si="5"/>
        <v>4781</v>
      </c>
      <c r="T58" s="151">
        <v>4781</v>
      </c>
      <c r="U58" s="30">
        <f t="shared" si="6"/>
        <v>0</v>
      </c>
      <c r="V58" s="108">
        <v>0</v>
      </c>
      <c r="W58" s="108">
        <v>0</v>
      </c>
      <c r="X58" s="108">
        <v>0</v>
      </c>
      <c r="Y58" s="53"/>
      <c r="Z58" s="31">
        <v>10550</v>
      </c>
      <c r="AA58" s="109" t="s">
        <v>408</v>
      </c>
      <c r="AB58" s="110" t="s">
        <v>10</v>
      </c>
      <c r="AC58" s="107" t="s">
        <v>409</v>
      </c>
    </row>
    <row r="59" spans="1:29" ht="21" customHeight="1">
      <c r="A59" s="71">
        <v>47</v>
      </c>
      <c r="B59" s="55" t="s">
        <v>58</v>
      </c>
      <c r="C59" s="31">
        <f t="shared" si="8"/>
        <v>218540</v>
      </c>
      <c r="D59" s="31">
        <f t="shared" si="9"/>
        <v>210302</v>
      </c>
      <c r="E59" s="31">
        <v>192662</v>
      </c>
      <c r="F59" s="149">
        <v>660</v>
      </c>
      <c r="G59" s="31">
        <f t="shared" si="10"/>
        <v>16980</v>
      </c>
      <c r="H59" s="31">
        <v>117</v>
      </c>
      <c r="I59" s="31">
        <f t="shared" si="4"/>
        <v>6489</v>
      </c>
      <c r="J59" s="30">
        <v>0</v>
      </c>
      <c r="K59" s="30">
        <v>6489</v>
      </c>
      <c r="L59" s="152">
        <v>323</v>
      </c>
      <c r="M59" s="152">
        <v>149</v>
      </c>
      <c r="N59" s="31">
        <f t="shared" si="7"/>
        <v>0</v>
      </c>
      <c r="O59" s="30">
        <v>0</v>
      </c>
      <c r="P59" s="150">
        <v>0</v>
      </c>
      <c r="Q59" s="30">
        <v>0</v>
      </c>
      <c r="R59" s="31">
        <v>5000</v>
      </c>
      <c r="S59" s="31">
        <f t="shared" si="5"/>
        <v>4902</v>
      </c>
      <c r="T59" s="151">
        <v>4902</v>
      </c>
      <c r="U59" s="30">
        <f t="shared" si="6"/>
        <v>0</v>
      </c>
      <c r="V59" s="108">
        <v>0</v>
      </c>
      <c r="W59" s="108">
        <v>0</v>
      </c>
      <c r="X59" s="108">
        <v>0</v>
      </c>
      <c r="Y59" s="53"/>
      <c r="Z59" s="31">
        <v>8238</v>
      </c>
      <c r="AA59" s="109" t="s">
        <v>410</v>
      </c>
      <c r="AB59" s="110" t="s">
        <v>58</v>
      </c>
      <c r="AC59" s="107" t="s">
        <v>411</v>
      </c>
    </row>
    <row r="60" spans="1:29" ht="21" customHeight="1">
      <c r="A60" s="71">
        <v>48</v>
      </c>
      <c r="B60" s="55" t="s">
        <v>59</v>
      </c>
      <c r="C60" s="31">
        <f t="shared" si="8"/>
        <v>357371</v>
      </c>
      <c r="D60" s="31">
        <f t="shared" si="9"/>
        <v>343461</v>
      </c>
      <c r="E60" s="31">
        <v>320133</v>
      </c>
      <c r="F60" s="149">
        <v>1102</v>
      </c>
      <c r="G60" s="31">
        <f t="shared" si="10"/>
        <v>22226</v>
      </c>
      <c r="H60" s="31">
        <v>238</v>
      </c>
      <c r="I60" s="31">
        <f t="shared" si="4"/>
        <v>9992</v>
      </c>
      <c r="J60" s="30">
        <v>0</v>
      </c>
      <c r="K60" s="30">
        <v>9992</v>
      </c>
      <c r="L60" s="152">
        <v>497</v>
      </c>
      <c r="M60" s="152">
        <v>229</v>
      </c>
      <c r="N60" s="31">
        <f t="shared" si="7"/>
        <v>0</v>
      </c>
      <c r="O60" s="30">
        <v>0</v>
      </c>
      <c r="P60" s="150">
        <v>0</v>
      </c>
      <c r="Q60" s="30">
        <v>0</v>
      </c>
      <c r="R60" s="31">
        <v>3000</v>
      </c>
      <c r="S60" s="31">
        <f t="shared" si="5"/>
        <v>8270</v>
      </c>
      <c r="T60" s="151">
        <v>7770</v>
      </c>
      <c r="U60" s="30">
        <f t="shared" si="6"/>
        <v>500</v>
      </c>
      <c r="V60" s="108">
        <v>0</v>
      </c>
      <c r="W60" s="108">
        <v>0</v>
      </c>
      <c r="X60" s="108">
        <v>500</v>
      </c>
      <c r="Y60" s="53"/>
      <c r="Z60" s="31">
        <v>13910</v>
      </c>
      <c r="AA60" s="113" t="s">
        <v>412</v>
      </c>
      <c r="AB60" s="110" t="s">
        <v>59</v>
      </c>
      <c r="AC60" s="107" t="s">
        <v>413</v>
      </c>
    </row>
    <row r="61" spans="1:29" ht="21" customHeight="1">
      <c r="A61" s="71">
        <v>49</v>
      </c>
      <c r="B61" s="55" t="s">
        <v>60</v>
      </c>
      <c r="C61" s="31">
        <f t="shared" si="8"/>
        <v>298569</v>
      </c>
      <c r="D61" s="31">
        <f t="shared" si="9"/>
        <v>286611</v>
      </c>
      <c r="E61" s="31">
        <v>264007</v>
      </c>
      <c r="F61" s="149">
        <v>692</v>
      </c>
      <c r="G61" s="31">
        <f t="shared" si="10"/>
        <v>21912</v>
      </c>
      <c r="H61" s="31">
        <v>489</v>
      </c>
      <c r="I61" s="31">
        <f t="shared" si="4"/>
        <v>6604</v>
      </c>
      <c r="J61" s="30">
        <v>0</v>
      </c>
      <c r="K61" s="30">
        <v>6604</v>
      </c>
      <c r="L61" s="152">
        <v>328</v>
      </c>
      <c r="M61" s="152">
        <v>150</v>
      </c>
      <c r="N61" s="31">
        <f t="shared" si="7"/>
        <v>1500</v>
      </c>
      <c r="O61" s="30">
        <v>0</v>
      </c>
      <c r="P61" s="150">
        <v>1500</v>
      </c>
      <c r="Q61" s="30">
        <v>0</v>
      </c>
      <c r="R61" s="31">
        <v>5500</v>
      </c>
      <c r="S61" s="31">
        <f t="shared" si="5"/>
        <v>7341</v>
      </c>
      <c r="T61" s="151">
        <v>6341</v>
      </c>
      <c r="U61" s="30">
        <f t="shared" si="6"/>
        <v>1000</v>
      </c>
      <c r="V61" s="108">
        <v>1000</v>
      </c>
      <c r="W61" s="108">
        <v>0</v>
      </c>
      <c r="X61" s="108">
        <v>0</v>
      </c>
      <c r="Y61" s="53"/>
      <c r="Z61" s="31">
        <v>11958</v>
      </c>
      <c r="AA61" s="109" t="s">
        <v>414</v>
      </c>
      <c r="AB61" s="110" t="s">
        <v>60</v>
      </c>
      <c r="AC61" s="107" t="s">
        <v>415</v>
      </c>
    </row>
    <row r="62" spans="1:29" ht="21" customHeight="1">
      <c r="A62" s="71">
        <v>50</v>
      </c>
      <c r="B62" s="55" t="s">
        <v>416</v>
      </c>
      <c r="C62" s="31">
        <f t="shared" si="8"/>
        <v>202809</v>
      </c>
      <c r="D62" s="31">
        <f t="shared" si="9"/>
        <v>194372</v>
      </c>
      <c r="E62" s="31">
        <v>172029</v>
      </c>
      <c r="F62" s="149">
        <v>2019</v>
      </c>
      <c r="G62" s="31">
        <f t="shared" si="10"/>
        <v>20324</v>
      </c>
      <c r="H62" s="31">
        <v>573</v>
      </c>
      <c r="I62" s="31">
        <f t="shared" si="4"/>
        <v>4855</v>
      </c>
      <c r="J62" s="30">
        <v>0</v>
      </c>
      <c r="K62" s="30">
        <v>4855</v>
      </c>
      <c r="L62" s="152">
        <v>242</v>
      </c>
      <c r="M62" s="152">
        <v>112</v>
      </c>
      <c r="N62" s="31">
        <f t="shared" si="7"/>
        <v>6000</v>
      </c>
      <c r="O62" s="30">
        <v>0</v>
      </c>
      <c r="P62" s="150">
        <v>6000</v>
      </c>
      <c r="Q62" s="30">
        <v>0</v>
      </c>
      <c r="R62" s="31">
        <v>4000</v>
      </c>
      <c r="S62" s="31">
        <f t="shared" si="5"/>
        <v>4542</v>
      </c>
      <c r="T62" s="151">
        <v>4542</v>
      </c>
      <c r="U62" s="30">
        <f t="shared" si="6"/>
        <v>0</v>
      </c>
      <c r="V62" s="108">
        <v>0</v>
      </c>
      <c r="W62" s="108">
        <v>0</v>
      </c>
      <c r="X62" s="108">
        <v>0</v>
      </c>
      <c r="Y62" s="53"/>
      <c r="Z62" s="31">
        <v>8437</v>
      </c>
      <c r="AA62" s="109" t="s">
        <v>417</v>
      </c>
      <c r="AB62" s="110" t="s">
        <v>416</v>
      </c>
      <c r="AC62" s="107" t="s">
        <v>418</v>
      </c>
    </row>
    <row r="63" spans="1:29" ht="21" customHeight="1">
      <c r="A63" s="71">
        <v>51</v>
      </c>
      <c r="B63" s="40" t="s">
        <v>61</v>
      </c>
      <c r="C63" s="31">
        <f t="shared" si="8"/>
        <v>496265</v>
      </c>
      <c r="D63" s="31">
        <f t="shared" si="9"/>
        <v>471912</v>
      </c>
      <c r="E63" s="31">
        <v>432456</v>
      </c>
      <c r="F63" s="149">
        <v>5146</v>
      </c>
      <c r="G63" s="31">
        <f t="shared" si="10"/>
        <v>34310</v>
      </c>
      <c r="H63" s="31">
        <v>249</v>
      </c>
      <c r="I63" s="31">
        <f t="shared" si="4"/>
        <v>11352</v>
      </c>
      <c r="J63" s="30">
        <v>0</v>
      </c>
      <c r="K63" s="30">
        <v>11352</v>
      </c>
      <c r="L63" s="152">
        <v>564</v>
      </c>
      <c r="M63" s="152">
        <v>259</v>
      </c>
      <c r="N63" s="31">
        <f t="shared" si="7"/>
        <v>0</v>
      </c>
      <c r="O63" s="30">
        <v>0</v>
      </c>
      <c r="P63" s="150">
        <v>0</v>
      </c>
      <c r="Q63" s="30">
        <v>0</v>
      </c>
      <c r="R63" s="31">
        <v>13000</v>
      </c>
      <c r="S63" s="31">
        <f t="shared" si="5"/>
        <v>8886</v>
      </c>
      <c r="T63" s="151">
        <v>8686</v>
      </c>
      <c r="U63" s="30">
        <f t="shared" si="6"/>
        <v>200</v>
      </c>
      <c r="V63" s="108">
        <v>200</v>
      </c>
      <c r="W63" s="108">
        <v>0</v>
      </c>
      <c r="X63" s="108">
        <v>0</v>
      </c>
      <c r="Y63" s="53"/>
      <c r="Z63" s="31">
        <v>24353</v>
      </c>
      <c r="AA63" s="109" t="s">
        <v>419</v>
      </c>
      <c r="AB63" s="112" t="s">
        <v>61</v>
      </c>
      <c r="AC63" s="107" t="s">
        <v>420</v>
      </c>
    </row>
    <row r="64" spans="1:29" ht="21" customHeight="1">
      <c r="A64" s="71">
        <v>52</v>
      </c>
      <c r="B64" s="55" t="s">
        <v>62</v>
      </c>
      <c r="C64" s="31">
        <f t="shared" si="8"/>
        <v>291696</v>
      </c>
      <c r="D64" s="31">
        <f t="shared" si="9"/>
        <v>274747</v>
      </c>
      <c r="E64" s="31">
        <v>251187</v>
      </c>
      <c r="F64" s="149">
        <v>1803</v>
      </c>
      <c r="G64" s="31">
        <f t="shared" si="10"/>
        <v>21757</v>
      </c>
      <c r="H64" s="31">
        <v>1080</v>
      </c>
      <c r="I64" s="31">
        <f t="shared" si="4"/>
        <v>6216</v>
      </c>
      <c r="J64" s="30">
        <v>0</v>
      </c>
      <c r="K64" s="30">
        <v>6216</v>
      </c>
      <c r="L64" s="152">
        <v>309</v>
      </c>
      <c r="M64" s="152">
        <v>142</v>
      </c>
      <c r="N64" s="31">
        <f t="shared" si="7"/>
        <v>0</v>
      </c>
      <c r="O64" s="30">
        <v>0</v>
      </c>
      <c r="P64" s="150">
        <v>0</v>
      </c>
      <c r="Q64" s="30">
        <v>0</v>
      </c>
      <c r="R64" s="31">
        <v>6000</v>
      </c>
      <c r="S64" s="31">
        <f t="shared" si="5"/>
        <v>8010</v>
      </c>
      <c r="T64" s="151">
        <v>7010</v>
      </c>
      <c r="U64" s="30">
        <f t="shared" si="6"/>
        <v>1000</v>
      </c>
      <c r="V64" s="108">
        <v>1000</v>
      </c>
      <c r="W64" s="108">
        <v>0</v>
      </c>
      <c r="X64" s="108">
        <v>0</v>
      </c>
      <c r="Y64" s="53"/>
      <c r="Z64" s="31">
        <v>16949</v>
      </c>
      <c r="AA64" s="109" t="s">
        <v>421</v>
      </c>
      <c r="AB64" s="110" t="s">
        <v>62</v>
      </c>
      <c r="AC64" s="107" t="s">
        <v>422</v>
      </c>
    </row>
    <row r="65" spans="1:29" ht="21" customHeight="1">
      <c r="A65" s="71">
        <v>53</v>
      </c>
      <c r="B65" s="40" t="s">
        <v>63</v>
      </c>
      <c r="C65" s="31">
        <f t="shared" si="8"/>
        <v>202829</v>
      </c>
      <c r="D65" s="31">
        <f t="shared" si="9"/>
        <v>195616</v>
      </c>
      <c r="E65" s="31">
        <v>163044</v>
      </c>
      <c r="F65" s="149">
        <v>1721</v>
      </c>
      <c r="G65" s="31">
        <f t="shared" si="10"/>
        <v>30851</v>
      </c>
      <c r="H65" s="31">
        <v>879</v>
      </c>
      <c r="I65" s="31">
        <f t="shared" si="4"/>
        <v>5282</v>
      </c>
      <c r="J65" s="30">
        <v>0</v>
      </c>
      <c r="K65" s="30">
        <v>5282</v>
      </c>
      <c r="L65" s="152">
        <v>263</v>
      </c>
      <c r="M65" s="152">
        <v>120</v>
      </c>
      <c r="N65" s="31">
        <f t="shared" si="7"/>
        <v>0</v>
      </c>
      <c r="O65" s="30">
        <v>0</v>
      </c>
      <c r="P65" s="150">
        <v>0</v>
      </c>
      <c r="Q65" s="30">
        <v>0</v>
      </c>
      <c r="R65" s="31">
        <v>17500</v>
      </c>
      <c r="S65" s="31">
        <f t="shared" si="5"/>
        <v>6807</v>
      </c>
      <c r="T65" s="151">
        <v>5807</v>
      </c>
      <c r="U65" s="30">
        <f t="shared" si="6"/>
        <v>1000</v>
      </c>
      <c r="V65" s="108">
        <v>1000</v>
      </c>
      <c r="W65" s="108">
        <v>0</v>
      </c>
      <c r="X65" s="108">
        <v>0</v>
      </c>
      <c r="Y65" s="53"/>
      <c r="Z65" s="31">
        <v>7213</v>
      </c>
      <c r="AA65" s="109" t="s">
        <v>423</v>
      </c>
      <c r="AB65" s="112" t="s">
        <v>63</v>
      </c>
      <c r="AC65" s="107" t="s">
        <v>424</v>
      </c>
    </row>
    <row r="66" spans="1:29" ht="21" customHeight="1">
      <c r="A66" s="71">
        <v>54</v>
      </c>
      <c r="B66" s="55" t="s">
        <v>64</v>
      </c>
      <c r="C66" s="31">
        <f t="shared" si="8"/>
        <v>604287</v>
      </c>
      <c r="D66" s="31">
        <f t="shared" si="9"/>
        <v>566406</v>
      </c>
      <c r="E66" s="31">
        <v>528449</v>
      </c>
      <c r="F66" s="149">
        <v>4710</v>
      </c>
      <c r="G66" s="31">
        <f t="shared" si="10"/>
        <v>33247</v>
      </c>
      <c r="H66" s="31">
        <v>3083</v>
      </c>
      <c r="I66" s="31">
        <f t="shared" si="4"/>
        <v>13739</v>
      </c>
      <c r="J66" s="30">
        <v>0</v>
      </c>
      <c r="K66" s="30">
        <v>13739</v>
      </c>
      <c r="L66" s="152">
        <v>683</v>
      </c>
      <c r="M66" s="152">
        <v>314</v>
      </c>
      <c r="N66" s="31">
        <f t="shared" si="7"/>
        <v>0</v>
      </c>
      <c r="O66" s="30">
        <v>0</v>
      </c>
      <c r="P66" s="150">
        <v>0</v>
      </c>
      <c r="Q66" s="30">
        <v>0</v>
      </c>
      <c r="R66" s="31">
        <v>7000</v>
      </c>
      <c r="S66" s="31">
        <f t="shared" si="5"/>
        <v>8428</v>
      </c>
      <c r="T66" s="151">
        <v>8228</v>
      </c>
      <c r="U66" s="30">
        <f t="shared" si="6"/>
        <v>200</v>
      </c>
      <c r="V66" s="108">
        <v>0</v>
      </c>
      <c r="W66" s="108">
        <v>0</v>
      </c>
      <c r="X66" s="108">
        <v>200</v>
      </c>
      <c r="Y66" s="53"/>
      <c r="Z66" s="31">
        <v>37881</v>
      </c>
      <c r="AA66" s="109" t="s">
        <v>425</v>
      </c>
      <c r="AB66" s="110" t="s">
        <v>64</v>
      </c>
      <c r="AC66" s="107" t="s">
        <v>426</v>
      </c>
    </row>
    <row r="67" spans="1:29" ht="21" customHeight="1">
      <c r="A67" s="71">
        <v>55</v>
      </c>
      <c r="B67" s="55" t="s">
        <v>11</v>
      </c>
      <c r="C67" s="31">
        <f t="shared" si="8"/>
        <v>293864</v>
      </c>
      <c r="D67" s="31">
        <f t="shared" si="9"/>
        <v>277352</v>
      </c>
      <c r="E67" s="31">
        <v>251573</v>
      </c>
      <c r="F67" s="149">
        <v>988</v>
      </c>
      <c r="G67" s="31">
        <f t="shared" si="10"/>
        <v>24791</v>
      </c>
      <c r="H67" s="31">
        <v>1009</v>
      </c>
      <c r="I67" s="31">
        <f t="shared" si="4"/>
        <v>6311</v>
      </c>
      <c r="J67" s="30">
        <v>0</v>
      </c>
      <c r="K67" s="30">
        <v>6311</v>
      </c>
      <c r="L67" s="152">
        <v>315</v>
      </c>
      <c r="M67" s="152">
        <v>144</v>
      </c>
      <c r="N67" s="31">
        <f t="shared" si="7"/>
        <v>0</v>
      </c>
      <c r="O67" s="30">
        <v>0</v>
      </c>
      <c r="P67" s="150">
        <v>0</v>
      </c>
      <c r="Q67" s="30">
        <v>0</v>
      </c>
      <c r="R67" s="31">
        <v>11500</v>
      </c>
      <c r="S67" s="31">
        <f t="shared" si="5"/>
        <v>5512</v>
      </c>
      <c r="T67" s="151">
        <v>5312</v>
      </c>
      <c r="U67" s="30">
        <f t="shared" si="6"/>
        <v>200</v>
      </c>
      <c r="V67" s="108">
        <v>0</v>
      </c>
      <c r="W67" s="108">
        <v>0</v>
      </c>
      <c r="X67" s="108">
        <v>200</v>
      </c>
      <c r="Y67" s="53"/>
      <c r="Z67" s="31">
        <v>16512</v>
      </c>
      <c r="AA67" s="109" t="s">
        <v>427</v>
      </c>
      <c r="AB67" s="110" t="s">
        <v>11</v>
      </c>
      <c r="AC67" s="107" t="s">
        <v>282</v>
      </c>
    </row>
    <row r="68" spans="1:29" ht="21" customHeight="1">
      <c r="A68" s="71">
        <v>56</v>
      </c>
      <c r="B68" s="55" t="s">
        <v>65</v>
      </c>
      <c r="C68" s="31">
        <f t="shared" si="8"/>
        <v>603458</v>
      </c>
      <c r="D68" s="31">
        <f t="shared" si="9"/>
        <v>565609</v>
      </c>
      <c r="E68" s="31">
        <v>523883</v>
      </c>
      <c r="F68" s="149">
        <v>3954</v>
      </c>
      <c r="G68" s="31">
        <f t="shared" si="10"/>
        <v>37772</v>
      </c>
      <c r="H68" s="31">
        <v>1319</v>
      </c>
      <c r="I68" s="31">
        <f t="shared" si="4"/>
        <v>13338</v>
      </c>
      <c r="J68" s="30">
        <v>0</v>
      </c>
      <c r="K68" s="30">
        <v>13338</v>
      </c>
      <c r="L68" s="152">
        <v>663</v>
      </c>
      <c r="M68" s="152">
        <v>304</v>
      </c>
      <c r="N68" s="31">
        <f t="shared" si="7"/>
        <v>3870</v>
      </c>
      <c r="O68" s="30">
        <v>0</v>
      </c>
      <c r="P68" s="150">
        <v>1800</v>
      </c>
      <c r="Q68" s="30">
        <v>2070</v>
      </c>
      <c r="R68" s="31">
        <v>10300</v>
      </c>
      <c r="S68" s="31">
        <f t="shared" si="5"/>
        <v>7978</v>
      </c>
      <c r="T68" s="151">
        <v>7678</v>
      </c>
      <c r="U68" s="30">
        <f t="shared" si="6"/>
        <v>300</v>
      </c>
      <c r="V68" s="108">
        <v>300</v>
      </c>
      <c r="W68" s="108">
        <v>0</v>
      </c>
      <c r="X68" s="108">
        <v>0</v>
      </c>
      <c r="Y68" s="53"/>
      <c r="Z68" s="31">
        <v>37849</v>
      </c>
      <c r="AA68" s="109" t="s">
        <v>428</v>
      </c>
      <c r="AB68" s="110" t="s">
        <v>65</v>
      </c>
      <c r="AC68" s="107" t="s">
        <v>429</v>
      </c>
    </row>
    <row r="69" spans="1:29" ht="21" customHeight="1">
      <c r="A69" s="71">
        <v>57</v>
      </c>
      <c r="B69" s="55" t="s">
        <v>66</v>
      </c>
      <c r="C69" s="31">
        <f t="shared" si="8"/>
        <v>323875</v>
      </c>
      <c r="D69" s="31">
        <f t="shared" si="9"/>
        <v>307378</v>
      </c>
      <c r="E69" s="31">
        <v>269102</v>
      </c>
      <c r="F69" s="149">
        <v>4811</v>
      </c>
      <c r="G69" s="31">
        <f t="shared" si="10"/>
        <v>33465</v>
      </c>
      <c r="H69" s="31">
        <v>468</v>
      </c>
      <c r="I69" s="31">
        <f t="shared" si="4"/>
        <v>9357</v>
      </c>
      <c r="J69" s="30">
        <v>0</v>
      </c>
      <c r="K69" s="30">
        <v>9357</v>
      </c>
      <c r="L69" s="152">
        <v>465</v>
      </c>
      <c r="M69" s="152">
        <v>214</v>
      </c>
      <c r="N69" s="31">
        <f t="shared" si="7"/>
        <v>2800</v>
      </c>
      <c r="O69" s="30">
        <v>0</v>
      </c>
      <c r="P69" s="150">
        <v>1800</v>
      </c>
      <c r="Q69" s="30">
        <v>1000</v>
      </c>
      <c r="R69" s="31">
        <v>12000</v>
      </c>
      <c r="S69" s="31">
        <f t="shared" si="5"/>
        <v>8161</v>
      </c>
      <c r="T69" s="151">
        <v>7361</v>
      </c>
      <c r="U69" s="30">
        <f t="shared" si="6"/>
        <v>800</v>
      </c>
      <c r="V69" s="108">
        <v>300</v>
      </c>
      <c r="W69" s="108">
        <v>500</v>
      </c>
      <c r="X69" s="108">
        <v>0</v>
      </c>
      <c r="Y69" s="53"/>
      <c r="Z69" s="31">
        <v>16497</v>
      </c>
      <c r="AA69" s="109" t="s">
        <v>430</v>
      </c>
      <c r="AB69" s="110" t="s">
        <v>66</v>
      </c>
      <c r="AC69" s="107" t="s">
        <v>431</v>
      </c>
    </row>
    <row r="70" spans="1:29" ht="21" customHeight="1">
      <c r="A70" s="71">
        <v>58</v>
      </c>
      <c r="B70" s="55" t="s">
        <v>67</v>
      </c>
      <c r="C70" s="31">
        <f t="shared" si="8"/>
        <v>163685</v>
      </c>
      <c r="D70" s="31">
        <f t="shared" si="9"/>
        <v>156410</v>
      </c>
      <c r="E70" s="31">
        <v>143357</v>
      </c>
      <c r="F70" s="149">
        <v>630</v>
      </c>
      <c r="G70" s="31">
        <f t="shared" si="10"/>
        <v>12423</v>
      </c>
      <c r="H70" s="31">
        <v>180</v>
      </c>
      <c r="I70" s="31">
        <f t="shared" si="4"/>
        <v>4163</v>
      </c>
      <c r="J70" s="30">
        <v>0</v>
      </c>
      <c r="K70" s="30">
        <v>4163</v>
      </c>
      <c r="L70" s="152">
        <v>207</v>
      </c>
      <c r="M70" s="152">
        <v>95</v>
      </c>
      <c r="N70" s="31">
        <f t="shared" si="7"/>
        <v>0</v>
      </c>
      <c r="O70" s="30">
        <v>0</v>
      </c>
      <c r="P70" s="150">
        <v>0</v>
      </c>
      <c r="Q70" s="30">
        <v>0</v>
      </c>
      <c r="R70" s="31">
        <v>4500</v>
      </c>
      <c r="S70" s="31">
        <f t="shared" si="5"/>
        <v>3278</v>
      </c>
      <c r="T70" s="151">
        <v>3278</v>
      </c>
      <c r="U70" s="30">
        <f t="shared" si="6"/>
        <v>0</v>
      </c>
      <c r="V70" s="108">
        <v>0</v>
      </c>
      <c r="W70" s="108">
        <v>0</v>
      </c>
      <c r="X70" s="108">
        <v>0</v>
      </c>
      <c r="Y70" s="53"/>
      <c r="Z70" s="31">
        <v>7275</v>
      </c>
      <c r="AA70" s="113" t="s">
        <v>432</v>
      </c>
      <c r="AB70" s="110" t="s">
        <v>67</v>
      </c>
      <c r="AC70" s="107" t="s">
        <v>290</v>
      </c>
    </row>
    <row r="71" spans="1:29" ht="21" customHeight="1">
      <c r="A71" s="71">
        <v>59</v>
      </c>
      <c r="B71" s="55" t="s">
        <v>16</v>
      </c>
      <c r="C71" s="31">
        <f t="shared" si="8"/>
        <v>195752</v>
      </c>
      <c r="D71" s="31">
        <f t="shared" si="9"/>
        <v>183774</v>
      </c>
      <c r="E71" s="31">
        <v>163684</v>
      </c>
      <c r="F71" s="149">
        <v>362</v>
      </c>
      <c r="G71" s="31">
        <f t="shared" si="10"/>
        <v>19728</v>
      </c>
      <c r="H71" s="31">
        <v>358</v>
      </c>
      <c r="I71" s="31">
        <f t="shared" si="4"/>
        <v>4345</v>
      </c>
      <c r="J71" s="30">
        <v>0</v>
      </c>
      <c r="K71" s="30">
        <v>4345</v>
      </c>
      <c r="L71" s="152">
        <v>217</v>
      </c>
      <c r="M71" s="152">
        <v>100</v>
      </c>
      <c r="N71" s="31">
        <f t="shared" si="7"/>
        <v>0</v>
      </c>
      <c r="O71" s="30">
        <v>0</v>
      </c>
      <c r="P71" s="150">
        <v>0</v>
      </c>
      <c r="Q71" s="30">
        <v>0</v>
      </c>
      <c r="R71" s="31">
        <v>10500</v>
      </c>
      <c r="S71" s="31">
        <f t="shared" si="5"/>
        <v>4208</v>
      </c>
      <c r="T71" s="151">
        <v>3758</v>
      </c>
      <c r="U71" s="30">
        <f t="shared" si="6"/>
        <v>450</v>
      </c>
      <c r="V71" s="108">
        <v>300</v>
      </c>
      <c r="W71" s="111">
        <v>0</v>
      </c>
      <c r="X71" s="108">
        <v>150</v>
      </c>
      <c r="Y71" s="53"/>
      <c r="Z71" s="31">
        <v>11978</v>
      </c>
      <c r="AA71" s="109" t="s">
        <v>433</v>
      </c>
      <c r="AB71" s="110" t="s">
        <v>16</v>
      </c>
      <c r="AC71" s="107" t="s">
        <v>434</v>
      </c>
    </row>
    <row r="72" spans="1:29" ht="21" customHeight="1">
      <c r="A72" s="71">
        <v>60</v>
      </c>
      <c r="B72" s="55" t="s">
        <v>68</v>
      </c>
      <c r="C72" s="31">
        <f t="shared" si="8"/>
        <v>317181</v>
      </c>
      <c r="D72" s="31">
        <f t="shared" si="9"/>
        <v>296648</v>
      </c>
      <c r="E72" s="31">
        <v>274581</v>
      </c>
      <c r="F72" s="149">
        <v>2091</v>
      </c>
      <c r="G72" s="31">
        <f t="shared" si="10"/>
        <v>19976</v>
      </c>
      <c r="H72" s="31">
        <v>323</v>
      </c>
      <c r="I72" s="31">
        <f t="shared" si="4"/>
        <v>7472</v>
      </c>
      <c r="J72" s="30">
        <v>0</v>
      </c>
      <c r="K72" s="30">
        <v>7472</v>
      </c>
      <c r="L72" s="152">
        <v>372</v>
      </c>
      <c r="M72" s="152">
        <v>170</v>
      </c>
      <c r="N72" s="31">
        <f t="shared" si="7"/>
        <v>0</v>
      </c>
      <c r="O72" s="30">
        <v>0</v>
      </c>
      <c r="P72" s="150">
        <v>0</v>
      </c>
      <c r="Q72" s="30">
        <v>0</v>
      </c>
      <c r="R72" s="31">
        <v>6000</v>
      </c>
      <c r="S72" s="31">
        <f t="shared" si="5"/>
        <v>5639</v>
      </c>
      <c r="T72" s="151">
        <v>5489</v>
      </c>
      <c r="U72" s="30">
        <f t="shared" si="6"/>
        <v>150</v>
      </c>
      <c r="V72" s="108">
        <v>0</v>
      </c>
      <c r="W72" s="108">
        <v>0</v>
      </c>
      <c r="X72" s="108">
        <v>150</v>
      </c>
      <c r="Y72" s="53"/>
      <c r="Z72" s="31">
        <v>20533</v>
      </c>
      <c r="AA72" s="109" t="s">
        <v>435</v>
      </c>
      <c r="AB72" s="110" t="s">
        <v>68</v>
      </c>
      <c r="AC72" s="107" t="s">
        <v>436</v>
      </c>
    </row>
    <row r="73" spans="1:29" ht="21" customHeight="1">
      <c r="A73" s="71">
        <v>61</v>
      </c>
      <c r="B73" s="55" t="s">
        <v>69</v>
      </c>
      <c r="C73" s="31">
        <f t="shared" si="8"/>
        <v>320016</v>
      </c>
      <c r="D73" s="31">
        <f t="shared" si="9"/>
        <v>306767</v>
      </c>
      <c r="E73" s="31">
        <v>276620</v>
      </c>
      <c r="F73" s="149">
        <v>4640</v>
      </c>
      <c r="G73" s="31">
        <f t="shared" si="10"/>
        <v>25507</v>
      </c>
      <c r="H73" s="31">
        <v>970</v>
      </c>
      <c r="I73" s="31">
        <f t="shared" si="4"/>
        <v>6847</v>
      </c>
      <c r="J73" s="30">
        <v>0</v>
      </c>
      <c r="K73" s="30">
        <v>6847</v>
      </c>
      <c r="L73" s="152">
        <v>341</v>
      </c>
      <c r="M73" s="152">
        <v>157</v>
      </c>
      <c r="N73" s="31">
        <f t="shared" si="7"/>
        <v>0</v>
      </c>
      <c r="O73" s="30">
        <v>0</v>
      </c>
      <c r="P73" s="150">
        <v>0</v>
      </c>
      <c r="Q73" s="30">
        <v>0</v>
      </c>
      <c r="R73" s="31">
        <v>10000</v>
      </c>
      <c r="S73" s="31">
        <f t="shared" si="5"/>
        <v>7192</v>
      </c>
      <c r="T73" s="151">
        <v>6192</v>
      </c>
      <c r="U73" s="30">
        <f t="shared" si="6"/>
        <v>1000</v>
      </c>
      <c r="V73" s="108">
        <v>700</v>
      </c>
      <c r="W73" s="108">
        <v>0</v>
      </c>
      <c r="X73" s="108">
        <v>300</v>
      </c>
      <c r="Y73" s="53"/>
      <c r="Z73" s="31">
        <v>13249</v>
      </c>
      <c r="AA73" s="109" t="s">
        <v>437</v>
      </c>
      <c r="AB73" s="110" t="s">
        <v>69</v>
      </c>
      <c r="AC73" s="107" t="s">
        <v>438</v>
      </c>
    </row>
    <row r="74" spans="1:29" ht="21" customHeight="1">
      <c r="A74" s="71">
        <v>62</v>
      </c>
      <c r="B74" s="55" t="s">
        <v>70</v>
      </c>
      <c r="C74" s="31">
        <f t="shared" si="8"/>
        <v>266321</v>
      </c>
      <c r="D74" s="31">
        <f t="shared" si="9"/>
        <v>249548</v>
      </c>
      <c r="E74" s="31">
        <v>231176</v>
      </c>
      <c r="F74" s="149">
        <v>1890</v>
      </c>
      <c r="G74" s="31">
        <f t="shared" si="10"/>
        <v>16482</v>
      </c>
      <c r="H74" s="31">
        <v>295</v>
      </c>
      <c r="I74" s="31">
        <f t="shared" si="4"/>
        <v>6094</v>
      </c>
      <c r="J74" s="30">
        <v>0</v>
      </c>
      <c r="K74" s="30">
        <v>6094</v>
      </c>
      <c r="L74" s="152">
        <v>303</v>
      </c>
      <c r="M74" s="152">
        <v>139</v>
      </c>
      <c r="N74" s="31">
        <f t="shared" si="7"/>
        <v>0</v>
      </c>
      <c r="O74" s="30">
        <v>0</v>
      </c>
      <c r="P74" s="150">
        <v>0</v>
      </c>
      <c r="Q74" s="30">
        <v>0</v>
      </c>
      <c r="R74" s="31">
        <v>4500</v>
      </c>
      <c r="S74" s="31">
        <f t="shared" si="5"/>
        <v>5151</v>
      </c>
      <c r="T74" s="151">
        <v>4451</v>
      </c>
      <c r="U74" s="30">
        <f t="shared" si="6"/>
        <v>700</v>
      </c>
      <c r="V74" s="108">
        <v>500</v>
      </c>
      <c r="W74" s="108">
        <v>0</v>
      </c>
      <c r="X74" s="108">
        <v>200</v>
      </c>
      <c r="Y74" s="53"/>
      <c r="Z74" s="31">
        <v>16773</v>
      </c>
      <c r="AA74" s="109" t="s">
        <v>439</v>
      </c>
      <c r="AB74" s="110" t="s">
        <v>70</v>
      </c>
      <c r="AC74" s="107" t="s">
        <v>440</v>
      </c>
    </row>
    <row r="75" spans="1:29" ht="21" customHeight="1">
      <c r="A75" s="71">
        <v>63</v>
      </c>
      <c r="B75" s="55" t="s">
        <v>71</v>
      </c>
      <c r="C75" s="31">
        <f t="shared" si="8"/>
        <v>446891</v>
      </c>
      <c r="D75" s="31">
        <f t="shared" si="9"/>
        <v>425188</v>
      </c>
      <c r="E75" s="31">
        <v>387113</v>
      </c>
      <c r="F75" s="149">
        <v>10589</v>
      </c>
      <c r="G75" s="31">
        <f t="shared" si="10"/>
        <v>27486</v>
      </c>
      <c r="H75" s="31">
        <v>980</v>
      </c>
      <c r="I75" s="31">
        <f>SUM(J75:K75)</f>
        <v>13213</v>
      </c>
      <c r="J75" s="30">
        <v>0</v>
      </c>
      <c r="K75" s="30">
        <v>13213</v>
      </c>
      <c r="L75" s="152">
        <v>657</v>
      </c>
      <c r="M75" s="152">
        <v>134</v>
      </c>
      <c r="N75" s="31">
        <f t="shared" si="7"/>
        <v>0</v>
      </c>
      <c r="O75" s="30">
        <v>0</v>
      </c>
      <c r="P75" s="150">
        <v>0</v>
      </c>
      <c r="Q75" s="30">
        <v>0</v>
      </c>
      <c r="R75" s="31">
        <v>5500</v>
      </c>
      <c r="S75" s="31">
        <f t="shared" si="5"/>
        <v>7002</v>
      </c>
      <c r="T75" s="151">
        <v>6002</v>
      </c>
      <c r="U75" s="30">
        <f t="shared" si="6"/>
        <v>1000</v>
      </c>
      <c r="V75" s="108">
        <v>1000</v>
      </c>
      <c r="W75" s="108">
        <v>0</v>
      </c>
      <c r="X75" s="108">
        <v>0</v>
      </c>
      <c r="Y75" s="53"/>
      <c r="Z75" s="31">
        <v>21703</v>
      </c>
      <c r="AA75" s="114" t="s">
        <v>441</v>
      </c>
      <c r="AB75" s="110" t="s">
        <v>71</v>
      </c>
      <c r="AC75" s="107" t="s">
        <v>442</v>
      </c>
    </row>
    <row r="76" spans="1:29" ht="21" customHeight="1">
      <c r="A76" s="153">
        <v>64</v>
      </c>
      <c r="B76" s="154" t="s">
        <v>72</v>
      </c>
      <c r="C76" s="155">
        <f t="shared" si="8"/>
        <v>41875</v>
      </c>
      <c r="D76" s="155">
        <f t="shared" si="9"/>
        <v>41875</v>
      </c>
      <c r="E76" s="155">
        <v>0</v>
      </c>
      <c r="F76" s="156">
        <v>0</v>
      </c>
      <c r="G76" s="155">
        <f t="shared" si="10"/>
        <v>41875</v>
      </c>
      <c r="H76" s="155">
        <v>0</v>
      </c>
      <c r="I76" s="155">
        <v>0</v>
      </c>
      <c r="J76" s="157">
        <v>0</v>
      </c>
      <c r="K76" s="157">
        <v>0</v>
      </c>
      <c r="L76" s="158">
        <v>0</v>
      </c>
      <c r="M76" s="158">
        <v>0</v>
      </c>
      <c r="N76" s="155">
        <v>0</v>
      </c>
      <c r="O76" s="157">
        <v>0</v>
      </c>
      <c r="P76" s="157">
        <v>0</v>
      </c>
      <c r="Q76" s="157">
        <v>0</v>
      </c>
      <c r="R76" s="155">
        <v>0</v>
      </c>
      <c r="S76" s="155">
        <f>T76+U76</f>
        <v>11875</v>
      </c>
      <c r="T76" s="159">
        <v>0</v>
      </c>
      <c r="U76" s="157">
        <v>11875</v>
      </c>
      <c r="V76" s="115">
        <v>0</v>
      </c>
      <c r="W76" s="115">
        <v>0</v>
      </c>
      <c r="X76" s="115">
        <v>0</v>
      </c>
      <c r="Y76" s="155">
        <v>30000</v>
      </c>
      <c r="Z76" s="160">
        <v>0</v>
      </c>
      <c r="AA76" s="116" t="s">
        <v>443</v>
      </c>
      <c r="AB76" s="117" t="s">
        <v>72</v>
      </c>
      <c r="AC76" s="107" t="s">
        <v>265</v>
      </c>
    </row>
    <row r="77" spans="1:29" ht="18" customHeight="1"/>
  </sheetData>
  <mergeCells count="30">
    <mergeCell ref="H11:M11"/>
    <mergeCell ref="S11:X11"/>
    <mergeCell ref="A5:A9"/>
    <mergeCell ref="B5:B9"/>
    <mergeCell ref="C5:C9"/>
    <mergeCell ref="D5:M5"/>
    <mergeCell ref="N5:Y5"/>
    <mergeCell ref="D6:D9"/>
    <mergeCell ref="E6:E9"/>
    <mergeCell ref="F6:F9"/>
    <mergeCell ref="G6:M6"/>
    <mergeCell ref="N6:Y6"/>
    <mergeCell ref="G7:G9"/>
    <mergeCell ref="H7:H9"/>
    <mergeCell ref="I7:K8"/>
    <mergeCell ref="L7:L9"/>
    <mergeCell ref="Z5:Z8"/>
    <mergeCell ref="R7:R9"/>
    <mergeCell ref="S7:X7"/>
    <mergeCell ref="Y7:Y9"/>
    <mergeCell ref="S8:S9"/>
    <mergeCell ref="T8:T9"/>
    <mergeCell ref="U8:X8"/>
    <mergeCell ref="C1:F1"/>
    <mergeCell ref="C2:L2"/>
    <mergeCell ref="C3:L3"/>
    <mergeCell ref="M7:M9"/>
    <mergeCell ref="N7:Q8"/>
    <mergeCell ref="K4:L4"/>
    <mergeCell ref="K1:M1"/>
  </mergeCells>
  <printOptions horizontalCentered="1"/>
  <pageMargins left="0.31496062992125984" right="0.11811023622047245" top="0.43307086614173229" bottom="0.55118110236220474" header="0.31496062992125984" footer="0.31496062992125984"/>
  <pageSetup paperSize="9" scale="85" orientation="landscape" r:id="rId1"/>
  <headerFooter>
    <oddFooter>Page &amp;P&amp;R2. Phu luc - Cong khai DT2020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24"/>
  <sheetViews>
    <sheetView tabSelected="1" workbookViewId="0">
      <selection activeCell="G10" sqref="G10"/>
    </sheetView>
  </sheetViews>
  <sheetFormatPr defaultColWidth="9.140625" defaultRowHeight="18"/>
  <cols>
    <col min="1" max="1" width="6.28515625" style="2" customWidth="1"/>
    <col min="2" max="2" width="8" style="2" customWidth="1"/>
    <col min="3" max="3" width="45.42578125" style="3" customWidth="1"/>
    <col min="4" max="4" width="14" style="3" customWidth="1"/>
    <col min="5" max="5" width="14" style="4" customWidth="1"/>
    <col min="6" max="8" width="11.28515625" style="4" customWidth="1"/>
    <col min="9" max="13" width="11" style="4" customWidth="1"/>
    <col min="14" max="18" width="12.28515625" style="4" customWidth="1"/>
    <col min="19" max="19" width="13.5703125" style="4" customWidth="1"/>
    <col min="20" max="21" width="12.7109375" style="4" customWidth="1"/>
    <col min="22" max="23" width="11.5703125" style="4" customWidth="1"/>
    <col min="24" max="24" width="11.140625" style="4" customWidth="1"/>
    <col min="25" max="26" width="11.7109375" style="4" customWidth="1"/>
    <col min="27" max="27" width="11.140625" style="4" customWidth="1"/>
    <col min="28" max="28" width="10.7109375" style="4" customWidth="1"/>
    <col min="29" max="29" width="12.28515625" style="4" customWidth="1"/>
    <col min="30" max="30" width="11.5703125" style="4" customWidth="1"/>
    <col min="31" max="31" width="12.140625" style="4" bestFit="1" customWidth="1"/>
    <col min="32" max="32" width="11.28515625" style="4" bestFit="1" customWidth="1"/>
    <col min="33" max="33" width="12.42578125" style="4" customWidth="1"/>
    <col min="34" max="34" width="13" style="4" customWidth="1"/>
    <col min="35" max="35" width="12.85546875" style="4" customWidth="1"/>
    <col min="36" max="36" width="11.7109375" style="4" customWidth="1"/>
    <col min="37" max="40" width="13.140625" style="4" customWidth="1"/>
    <col min="41" max="41" width="12.85546875" style="4" customWidth="1"/>
    <col min="42" max="42" width="12.7109375" style="5" customWidth="1"/>
    <col min="43" max="43" width="12.5703125" style="5" customWidth="1"/>
    <col min="44" max="44" width="11.42578125" style="5" hidden="1" customWidth="1"/>
    <col min="45" max="45" width="11.5703125" style="5" customWidth="1"/>
    <col min="46" max="46" width="12.28515625" style="5" customWidth="1"/>
    <col min="47" max="47" width="11.5703125" style="5" customWidth="1"/>
    <col min="48" max="48" width="13" style="5" customWidth="1"/>
    <col min="49" max="49" width="13.7109375" style="6" customWidth="1"/>
    <col min="50" max="53" width="12.28515625" style="6" customWidth="1"/>
    <col min="54" max="59" width="12.28515625" style="5" customWidth="1"/>
    <col min="60" max="60" width="13.85546875" style="5" customWidth="1"/>
    <col min="61" max="61" width="13.42578125" style="5" customWidth="1"/>
    <col min="62" max="62" width="13.42578125" style="5" hidden="1" customWidth="1"/>
    <col min="63" max="64" width="13.42578125" style="3" customWidth="1"/>
    <col min="65" max="67" width="12.42578125" style="3" customWidth="1"/>
    <col min="68" max="68" width="12.42578125" style="5" customWidth="1"/>
    <col min="69" max="69" width="13.28515625" style="5" customWidth="1"/>
    <col min="70" max="71" width="15.28515625" style="6" customWidth="1"/>
    <col min="72" max="73" width="15.28515625" style="3" customWidth="1"/>
    <col min="74" max="16384" width="9.140625" style="3"/>
  </cols>
  <sheetData>
    <row r="1" spans="1:73">
      <c r="A1" s="1" t="s">
        <v>73</v>
      </c>
      <c r="F1" s="176" t="s">
        <v>466</v>
      </c>
      <c r="G1" s="176"/>
      <c r="H1" s="176"/>
      <c r="AO1" s="5"/>
      <c r="AV1" s="6"/>
      <c r="BA1" s="5"/>
      <c r="BJ1" s="3"/>
      <c r="BO1" s="5"/>
      <c r="BQ1" s="6"/>
      <c r="BS1" s="3"/>
    </row>
    <row r="2" spans="1:73" ht="39" customHeight="1">
      <c r="A2" s="192" t="s">
        <v>468</v>
      </c>
      <c r="B2" s="192"/>
      <c r="C2" s="192"/>
      <c r="D2" s="192"/>
      <c r="E2" s="192"/>
      <c r="F2" s="192"/>
      <c r="G2" s="192"/>
      <c r="H2" s="19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8"/>
      <c r="AQ2" s="8"/>
      <c r="AR2" s="8"/>
    </row>
    <row r="3" spans="1:73" ht="18.75">
      <c r="A3" s="193" t="s">
        <v>463</v>
      </c>
      <c r="B3" s="193"/>
      <c r="C3" s="193"/>
      <c r="D3" s="193"/>
      <c r="E3" s="193"/>
      <c r="F3" s="193"/>
      <c r="G3" s="193"/>
      <c r="H3" s="193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1"/>
      <c r="AQ3" s="11"/>
      <c r="AR3" s="11"/>
    </row>
    <row r="4" spans="1:73">
      <c r="A4" s="12"/>
      <c r="B4" s="12"/>
      <c r="C4" s="13"/>
      <c r="D4" s="13"/>
      <c r="E4" s="14"/>
      <c r="F4" s="14"/>
      <c r="G4" s="194" t="s">
        <v>0</v>
      </c>
      <c r="H4" s="19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1:73" ht="21" customHeight="1">
      <c r="A5" s="186" t="s">
        <v>74</v>
      </c>
      <c r="B5" s="186" t="s">
        <v>75</v>
      </c>
      <c r="C5" s="196" t="s">
        <v>76</v>
      </c>
      <c r="D5" s="177" t="s">
        <v>464</v>
      </c>
      <c r="E5" s="177" t="s">
        <v>465</v>
      </c>
      <c r="F5" s="177" t="s">
        <v>77</v>
      </c>
      <c r="G5" s="177"/>
      <c r="H5" s="177"/>
      <c r="I5" s="177" t="s">
        <v>77</v>
      </c>
      <c r="J5" s="177"/>
      <c r="K5" s="177"/>
      <c r="L5" s="177"/>
      <c r="M5" s="177"/>
      <c r="N5" s="177" t="s">
        <v>77</v>
      </c>
      <c r="O5" s="177"/>
      <c r="P5" s="177"/>
      <c r="Q5" s="177"/>
      <c r="R5" s="177"/>
      <c r="S5" s="177" t="s">
        <v>77</v>
      </c>
      <c r="T5" s="177"/>
      <c r="U5" s="177"/>
      <c r="V5" s="177"/>
      <c r="W5" s="177"/>
      <c r="X5" s="177" t="s">
        <v>77</v>
      </c>
      <c r="Y5" s="177"/>
      <c r="Z5" s="177"/>
      <c r="AA5" s="177"/>
      <c r="AB5" s="177"/>
      <c r="AC5" s="177" t="s">
        <v>77</v>
      </c>
      <c r="AD5" s="177"/>
      <c r="AE5" s="177"/>
      <c r="AF5" s="177"/>
      <c r="AG5" s="177"/>
      <c r="AH5" s="177" t="s">
        <v>77</v>
      </c>
      <c r="AI5" s="177"/>
      <c r="AJ5" s="177"/>
      <c r="AK5" s="177"/>
      <c r="AL5" s="177"/>
      <c r="AM5" s="177" t="s">
        <v>77</v>
      </c>
      <c r="AN5" s="177"/>
      <c r="AO5" s="177"/>
      <c r="AP5" s="177"/>
      <c r="AQ5" s="177"/>
      <c r="AR5" s="15"/>
      <c r="AS5" s="177" t="s">
        <v>77</v>
      </c>
      <c r="AT5" s="177"/>
      <c r="AU5" s="177"/>
      <c r="AV5" s="177"/>
      <c r="AW5" s="177"/>
      <c r="AX5" s="177" t="s">
        <v>77</v>
      </c>
      <c r="AY5" s="177"/>
      <c r="AZ5" s="177"/>
      <c r="BA5" s="177"/>
      <c r="BB5" s="177"/>
      <c r="BC5" s="177" t="s">
        <v>77</v>
      </c>
      <c r="BD5" s="177"/>
      <c r="BE5" s="177"/>
      <c r="BF5" s="177"/>
      <c r="BG5" s="177"/>
      <c r="BH5" s="177" t="s">
        <v>77</v>
      </c>
      <c r="BI5" s="177"/>
      <c r="BJ5" s="177"/>
      <c r="BK5" s="177"/>
      <c r="BL5" s="177"/>
      <c r="BM5" s="177" t="s">
        <v>77</v>
      </c>
      <c r="BN5" s="177"/>
      <c r="BO5" s="177"/>
      <c r="BP5" s="177"/>
      <c r="BQ5" s="177"/>
      <c r="BR5" s="177" t="s">
        <v>77</v>
      </c>
      <c r="BS5" s="177"/>
      <c r="BT5" s="177"/>
      <c r="BU5" s="177"/>
    </row>
    <row r="6" spans="1:73" ht="71.25">
      <c r="A6" s="195"/>
      <c r="B6" s="195"/>
      <c r="C6" s="197"/>
      <c r="D6" s="177"/>
      <c r="E6" s="177"/>
      <c r="F6" s="120" t="s">
        <v>78</v>
      </c>
      <c r="G6" s="16" t="s">
        <v>79</v>
      </c>
      <c r="H6" s="16" t="s">
        <v>80</v>
      </c>
      <c r="I6" s="120" t="s">
        <v>469</v>
      </c>
      <c r="J6" s="16" t="s">
        <v>81</v>
      </c>
      <c r="K6" s="16" t="s">
        <v>82</v>
      </c>
      <c r="L6" s="16" t="s">
        <v>83</v>
      </c>
      <c r="M6" s="16" t="s">
        <v>84</v>
      </c>
      <c r="N6" s="120" t="s">
        <v>85</v>
      </c>
      <c r="O6" s="120" t="s">
        <v>86</v>
      </c>
      <c r="P6" s="16" t="s">
        <v>87</v>
      </c>
      <c r="Q6" s="120" t="s">
        <v>88</v>
      </c>
      <c r="R6" s="16" t="s">
        <v>89</v>
      </c>
      <c r="S6" s="120" t="s">
        <v>90</v>
      </c>
      <c r="T6" s="120" t="s">
        <v>91</v>
      </c>
      <c r="U6" s="16" t="s">
        <v>92</v>
      </c>
      <c r="V6" s="16" t="s">
        <v>93</v>
      </c>
      <c r="W6" s="16" t="s">
        <v>94</v>
      </c>
      <c r="X6" s="16" t="s">
        <v>95</v>
      </c>
      <c r="Y6" s="16" t="s">
        <v>96</v>
      </c>
      <c r="Z6" s="16" t="s">
        <v>97</v>
      </c>
      <c r="AA6" s="16" t="s">
        <v>98</v>
      </c>
      <c r="AB6" s="16" t="s">
        <v>99</v>
      </c>
      <c r="AC6" s="120" t="s">
        <v>100</v>
      </c>
      <c r="AD6" s="16" t="s">
        <v>101</v>
      </c>
      <c r="AE6" s="16" t="s">
        <v>102</v>
      </c>
      <c r="AF6" s="120" t="s">
        <v>103</v>
      </c>
      <c r="AG6" s="120" t="s">
        <v>104</v>
      </c>
      <c r="AH6" s="120" t="s">
        <v>105</v>
      </c>
      <c r="AI6" s="16" t="s">
        <v>106</v>
      </c>
      <c r="AJ6" s="16" t="s">
        <v>107</v>
      </c>
      <c r="AK6" s="120" t="s">
        <v>108</v>
      </c>
      <c r="AL6" s="120" t="s">
        <v>109</v>
      </c>
      <c r="AM6" s="16" t="s">
        <v>110</v>
      </c>
      <c r="AN6" s="16" t="s">
        <v>111</v>
      </c>
      <c r="AO6" s="120" t="s">
        <v>112</v>
      </c>
      <c r="AP6" s="120" t="s">
        <v>113</v>
      </c>
      <c r="AQ6" s="120" t="s">
        <v>114</v>
      </c>
      <c r="AR6" s="17" t="s">
        <v>115</v>
      </c>
      <c r="AS6" s="120" t="s">
        <v>116</v>
      </c>
      <c r="AT6" s="120" t="s">
        <v>117</v>
      </c>
      <c r="AU6" s="120" t="s">
        <v>118</v>
      </c>
      <c r="AV6" s="120" t="s">
        <v>119</v>
      </c>
      <c r="AW6" s="120" t="s">
        <v>120</v>
      </c>
      <c r="AX6" s="16" t="s">
        <v>121</v>
      </c>
      <c r="AY6" s="16" t="s">
        <v>122</v>
      </c>
      <c r="AZ6" s="16" t="s">
        <v>123</v>
      </c>
      <c r="BA6" s="120" t="s">
        <v>124</v>
      </c>
      <c r="BB6" s="120" t="s">
        <v>125</v>
      </c>
      <c r="BC6" s="120" t="s">
        <v>126</v>
      </c>
      <c r="BD6" s="120" t="s">
        <v>127</v>
      </c>
      <c r="BE6" s="120" t="s">
        <v>128</v>
      </c>
      <c r="BF6" s="120" t="s">
        <v>129</v>
      </c>
      <c r="BG6" s="120" t="s">
        <v>130</v>
      </c>
      <c r="BH6" s="120" t="s">
        <v>131</v>
      </c>
      <c r="BI6" s="120" t="s">
        <v>132</v>
      </c>
      <c r="BJ6" s="120" t="s">
        <v>445</v>
      </c>
      <c r="BK6" s="120" t="s">
        <v>133</v>
      </c>
      <c r="BL6" s="120" t="s">
        <v>134</v>
      </c>
      <c r="BM6" s="120" t="s">
        <v>135</v>
      </c>
      <c r="BN6" s="120" t="s">
        <v>136</v>
      </c>
      <c r="BO6" s="120" t="s">
        <v>137</v>
      </c>
      <c r="BP6" s="120" t="s">
        <v>138</v>
      </c>
      <c r="BQ6" s="120" t="s">
        <v>139</v>
      </c>
      <c r="BR6" s="120" t="s">
        <v>140</v>
      </c>
      <c r="BS6" s="120" t="s">
        <v>141</v>
      </c>
      <c r="BT6" s="120" t="s">
        <v>446</v>
      </c>
      <c r="BU6" s="120" t="s">
        <v>142</v>
      </c>
    </row>
    <row r="7" spans="1:73" ht="24" customHeight="1">
      <c r="A7" s="18"/>
      <c r="B7" s="18"/>
      <c r="C7" s="19" t="s">
        <v>143</v>
      </c>
      <c r="D7" s="19"/>
      <c r="E7" s="20"/>
      <c r="F7" s="21"/>
      <c r="G7" s="21"/>
      <c r="H7" s="21"/>
      <c r="I7" s="21"/>
      <c r="J7" s="22"/>
      <c r="K7" s="22"/>
      <c r="L7" s="22"/>
      <c r="M7" s="22"/>
      <c r="N7" s="21"/>
      <c r="O7" s="21"/>
      <c r="P7" s="21"/>
      <c r="Q7" s="21"/>
      <c r="R7" s="21"/>
      <c r="S7" s="22"/>
      <c r="T7" s="22"/>
      <c r="U7" s="22"/>
      <c r="V7" s="22"/>
      <c r="W7" s="22"/>
      <c r="X7" s="22"/>
      <c r="Y7" s="22"/>
      <c r="Z7" s="22"/>
      <c r="AA7" s="22"/>
      <c r="AB7" s="22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3"/>
      <c r="AU7" s="23"/>
      <c r="AV7" s="23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4"/>
      <c r="BI7" s="22"/>
      <c r="BJ7" s="22"/>
      <c r="BK7" s="23"/>
      <c r="BL7" s="23"/>
      <c r="BM7" s="23"/>
      <c r="BN7" s="23"/>
      <c r="BO7" s="23"/>
      <c r="BP7" s="23"/>
      <c r="BQ7" s="23"/>
      <c r="BR7" s="23"/>
      <c r="BS7" s="24"/>
      <c r="BT7" s="24"/>
      <c r="BU7" s="24"/>
    </row>
    <row r="8" spans="1:73" ht="23.45" customHeight="1">
      <c r="A8" s="25"/>
      <c r="B8" s="25"/>
      <c r="C8" s="26" t="s">
        <v>144</v>
      </c>
      <c r="D8" s="27">
        <v>36750</v>
      </c>
      <c r="E8" s="27">
        <f t="shared" ref="E8:E16" si="0">SUM(F8,I8,N8,Q8,S8,T8,AC8,AF8,AG8,AH8,AK8,AL8,AO8:AW8,BA8:BU8)</f>
        <v>36750</v>
      </c>
      <c r="F8" s="27">
        <f t="shared" ref="F8:AK8" si="1">SUM(F9:F11)</f>
        <v>0</v>
      </c>
      <c r="G8" s="27">
        <f t="shared" si="1"/>
        <v>0</v>
      </c>
      <c r="H8" s="27">
        <f t="shared" si="1"/>
        <v>0</v>
      </c>
      <c r="I8" s="27">
        <f t="shared" si="1"/>
        <v>0</v>
      </c>
      <c r="J8" s="27">
        <f t="shared" si="1"/>
        <v>0</v>
      </c>
      <c r="K8" s="27">
        <f t="shared" si="1"/>
        <v>0</v>
      </c>
      <c r="L8" s="27">
        <f t="shared" si="1"/>
        <v>0</v>
      </c>
      <c r="M8" s="27">
        <f t="shared" si="1"/>
        <v>0</v>
      </c>
      <c r="N8" s="27">
        <f t="shared" si="1"/>
        <v>0</v>
      </c>
      <c r="O8" s="27">
        <f t="shared" si="1"/>
        <v>0</v>
      </c>
      <c r="P8" s="27">
        <f t="shared" si="1"/>
        <v>0</v>
      </c>
      <c r="Q8" s="27">
        <f t="shared" si="1"/>
        <v>35150</v>
      </c>
      <c r="R8" s="27">
        <f>SUM(R9:R11)</f>
        <v>35150</v>
      </c>
      <c r="S8" s="27">
        <f t="shared" si="1"/>
        <v>1600</v>
      </c>
      <c r="T8" s="27">
        <f t="shared" si="1"/>
        <v>0</v>
      </c>
      <c r="U8" s="27">
        <f t="shared" si="1"/>
        <v>0</v>
      </c>
      <c r="V8" s="27">
        <f t="shared" si="1"/>
        <v>0</v>
      </c>
      <c r="W8" s="27">
        <f t="shared" si="1"/>
        <v>0</v>
      </c>
      <c r="X8" s="27">
        <f t="shared" si="1"/>
        <v>0</v>
      </c>
      <c r="Y8" s="27">
        <f t="shared" si="1"/>
        <v>0</v>
      </c>
      <c r="Z8" s="27">
        <f t="shared" si="1"/>
        <v>0</v>
      </c>
      <c r="AA8" s="27">
        <f t="shared" si="1"/>
        <v>0</v>
      </c>
      <c r="AB8" s="27">
        <f t="shared" si="1"/>
        <v>0</v>
      </c>
      <c r="AC8" s="27">
        <f t="shared" si="1"/>
        <v>0</v>
      </c>
      <c r="AD8" s="27">
        <f t="shared" si="1"/>
        <v>0</v>
      </c>
      <c r="AE8" s="27">
        <f t="shared" si="1"/>
        <v>0</v>
      </c>
      <c r="AF8" s="27">
        <f t="shared" si="1"/>
        <v>0</v>
      </c>
      <c r="AG8" s="27">
        <f t="shared" si="1"/>
        <v>0</v>
      </c>
      <c r="AH8" s="27">
        <f t="shared" si="1"/>
        <v>0</v>
      </c>
      <c r="AI8" s="27">
        <f t="shared" si="1"/>
        <v>0</v>
      </c>
      <c r="AJ8" s="27">
        <f t="shared" si="1"/>
        <v>0</v>
      </c>
      <c r="AK8" s="27">
        <f t="shared" si="1"/>
        <v>0</v>
      </c>
      <c r="AL8" s="27"/>
      <c r="AM8" s="27"/>
      <c r="AN8" s="27"/>
      <c r="AO8" s="27">
        <f t="shared" ref="AO8:BU8" si="2">SUM(AO9:AO11)</f>
        <v>0</v>
      </c>
      <c r="AP8" s="27">
        <f t="shared" si="2"/>
        <v>0</v>
      </c>
      <c r="AQ8" s="27">
        <f t="shared" si="2"/>
        <v>0</v>
      </c>
      <c r="AR8" s="27">
        <f t="shared" si="2"/>
        <v>0</v>
      </c>
      <c r="AS8" s="27">
        <f t="shared" si="2"/>
        <v>0</v>
      </c>
      <c r="AT8" s="27">
        <f t="shared" si="2"/>
        <v>0</v>
      </c>
      <c r="AU8" s="27">
        <f t="shared" si="2"/>
        <v>0</v>
      </c>
      <c r="AV8" s="27">
        <f t="shared" si="2"/>
        <v>0</v>
      </c>
      <c r="AW8" s="27">
        <f t="shared" si="2"/>
        <v>0</v>
      </c>
      <c r="AX8" s="27">
        <f t="shared" si="2"/>
        <v>0</v>
      </c>
      <c r="AY8" s="27">
        <f t="shared" si="2"/>
        <v>0</v>
      </c>
      <c r="AZ8" s="27">
        <f t="shared" si="2"/>
        <v>0</v>
      </c>
      <c r="BA8" s="27">
        <f t="shared" si="2"/>
        <v>0</v>
      </c>
      <c r="BB8" s="27">
        <f t="shared" si="2"/>
        <v>0</v>
      </c>
      <c r="BC8" s="27">
        <f t="shared" si="2"/>
        <v>0</v>
      </c>
      <c r="BD8" s="27">
        <f t="shared" si="2"/>
        <v>0</v>
      </c>
      <c r="BE8" s="27">
        <f t="shared" si="2"/>
        <v>0</v>
      </c>
      <c r="BF8" s="27">
        <f t="shared" si="2"/>
        <v>0</v>
      </c>
      <c r="BG8" s="27">
        <f t="shared" si="2"/>
        <v>0</v>
      </c>
      <c r="BH8" s="27">
        <f t="shared" si="2"/>
        <v>0</v>
      </c>
      <c r="BI8" s="27">
        <f t="shared" si="2"/>
        <v>0</v>
      </c>
      <c r="BJ8" s="27">
        <f t="shared" si="2"/>
        <v>0</v>
      </c>
      <c r="BK8" s="27">
        <f t="shared" si="2"/>
        <v>0</v>
      </c>
      <c r="BL8" s="27">
        <f t="shared" si="2"/>
        <v>0</v>
      </c>
      <c r="BM8" s="27">
        <f t="shared" si="2"/>
        <v>0</v>
      </c>
      <c r="BN8" s="27">
        <f t="shared" si="2"/>
        <v>0</v>
      </c>
      <c r="BO8" s="27">
        <f t="shared" si="2"/>
        <v>0</v>
      </c>
      <c r="BP8" s="27">
        <f t="shared" si="2"/>
        <v>0</v>
      </c>
      <c r="BQ8" s="27">
        <f t="shared" si="2"/>
        <v>0</v>
      </c>
      <c r="BR8" s="27">
        <f t="shared" si="2"/>
        <v>0</v>
      </c>
      <c r="BS8" s="27">
        <f t="shared" si="2"/>
        <v>0</v>
      </c>
      <c r="BT8" s="27">
        <f t="shared" si="2"/>
        <v>0</v>
      </c>
      <c r="BU8" s="27">
        <f t="shared" si="2"/>
        <v>0</v>
      </c>
    </row>
    <row r="9" spans="1:73" ht="45.6" customHeight="1">
      <c r="A9" s="28">
        <v>2100</v>
      </c>
      <c r="B9" s="28">
        <v>2106</v>
      </c>
      <c r="C9" s="29" t="s">
        <v>145</v>
      </c>
      <c r="D9" s="161"/>
      <c r="E9" s="27">
        <f t="shared" si="0"/>
        <v>1600</v>
      </c>
      <c r="F9" s="30"/>
      <c r="G9" s="30"/>
      <c r="H9" s="30"/>
      <c r="I9" s="31">
        <f>SUM(J9:M9)</f>
        <v>0</v>
      </c>
      <c r="J9" s="30"/>
      <c r="K9" s="30"/>
      <c r="L9" s="30"/>
      <c r="M9" s="30"/>
      <c r="N9" s="27">
        <f>O9</f>
        <v>0</v>
      </c>
      <c r="O9" s="30"/>
      <c r="P9" s="30"/>
      <c r="Q9" s="30"/>
      <c r="R9" s="30"/>
      <c r="S9" s="30">
        <v>1600</v>
      </c>
      <c r="T9" s="30"/>
      <c r="U9" s="30"/>
      <c r="V9" s="30"/>
      <c r="W9" s="30"/>
      <c r="X9" s="30"/>
      <c r="Y9" s="30"/>
      <c r="Z9" s="30"/>
      <c r="AA9" s="30"/>
      <c r="AB9" s="30"/>
      <c r="AC9" s="30">
        <f>AD9+AE9</f>
        <v>0</v>
      </c>
      <c r="AD9" s="31"/>
      <c r="AE9" s="30"/>
      <c r="AF9" s="31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2"/>
      <c r="BI9" s="30"/>
      <c r="BJ9" s="30"/>
      <c r="BK9" s="30"/>
      <c r="BL9" s="31"/>
      <c r="BM9" s="31"/>
      <c r="BN9" s="31"/>
      <c r="BO9" s="31"/>
      <c r="BP9" s="31"/>
      <c r="BQ9" s="30"/>
      <c r="BR9" s="30"/>
      <c r="BS9" s="32"/>
      <c r="BT9" s="32"/>
      <c r="BU9" s="32"/>
    </row>
    <row r="10" spans="1:73" ht="24" customHeight="1">
      <c r="A10" s="28"/>
      <c r="B10" s="28">
        <v>2111</v>
      </c>
      <c r="C10" s="29" t="s">
        <v>146</v>
      </c>
      <c r="D10" s="161"/>
      <c r="E10" s="27">
        <f t="shared" si="0"/>
        <v>34800</v>
      </c>
      <c r="F10" s="30"/>
      <c r="G10" s="30"/>
      <c r="H10" s="30"/>
      <c r="I10" s="31"/>
      <c r="J10" s="30"/>
      <c r="K10" s="30"/>
      <c r="L10" s="30"/>
      <c r="M10" s="30"/>
      <c r="N10" s="27"/>
      <c r="O10" s="30"/>
      <c r="P10" s="30"/>
      <c r="Q10" s="30">
        <f>R10</f>
        <v>34800</v>
      </c>
      <c r="R10" s="30">
        <v>34800</v>
      </c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1"/>
      <c r="AE10" s="30"/>
      <c r="AF10" s="31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2"/>
      <c r="BI10" s="30"/>
      <c r="BJ10" s="30"/>
      <c r="BK10" s="30"/>
      <c r="BL10" s="31"/>
      <c r="BM10" s="31"/>
      <c r="BN10" s="31"/>
      <c r="BO10" s="31"/>
      <c r="BP10" s="31"/>
      <c r="BQ10" s="30"/>
      <c r="BR10" s="30"/>
      <c r="BS10" s="32"/>
      <c r="BT10" s="32"/>
      <c r="BU10" s="32"/>
    </row>
    <row r="11" spans="1:73" ht="30" customHeight="1">
      <c r="A11" s="28">
        <v>2750</v>
      </c>
      <c r="B11" s="28">
        <v>2772</v>
      </c>
      <c r="C11" s="29" t="s">
        <v>147</v>
      </c>
      <c r="D11" s="161"/>
      <c r="E11" s="27">
        <f t="shared" si="0"/>
        <v>350</v>
      </c>
      <c r="F11" s="30"/>
      <c r="G11" s="30"/>
      <c r="H11" s="30"/>
      <c r="I11" s="31">
        <f>SUM(J11:M11)</f>
        <v>0</v>
      </c>
      <c r="J11" s="30"/>
      <c r="K11" s="30"/>
      <c r="L11" s="30"/>
      <c r="M11" s="30"/>
      <c r="N11" s="30"/>
      <c r="O11" s="30"/>
      <c r="P11" s="30"/>
      <c r="Q11" s="30">
        <f>R11</f>
        <v>350</v>
      </c>
      <c r="R11" s="30">
        <v>350</v>
      </c>
      <c r="S11" s="33"/>
      <c r="T11" s="30"/>
      <c r="U11" s="30"/>
      <c r="V11" s="30"/>
      <c r="W11" s="30"/>
      <c r="X11" s="30"/>
      <c r="Y11" s="30"/>
      <c r="Z11" s="30"/>
      <c r="AA11" s="30"/>
      <c r="AB11" s="30"/>
      <c r="AC11" s="30">
        <f>AD11+AE11</f>
        <v>0</v>
      </c>
      <c r="AD11" s="31"/>
      <c r="AE11" s="30"/>
      <c r="AF11" s="31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2"/>
      <c r="BI11" s="30"/>
      <c r="BJ11" s="30"/>
      <c r="BK11" s="30"/>
      <c r="BL11" s="31"/>
      <c r="BM11" s="31"/>
      <c r="BN11" s="31"/>
      <c r="BO11" s="31"/>
      <c r="BP11" s="31"/>
      <c r="BQ11" s="30"/>
      <c r="BR11" s="30"/>
      <c r="BS11" s="32"/>
      <c r="BT11" s="32"/>
      <c r="BU11" s="32"/>
    </row>
    <row r="12" spans="1:73" s="37" customFormat="1" ht="23.45" customHeight="1">
      <c r="A12" s="34"/>
      <c r="B12" s="34"/>
      <c r="C12" s="35" t="s">
        <v>148</v>
      </c>
      <c r="D12" s="27">
        <v>11880</v>
      </c>
      <c r="E12" s="27">
        <f t="shared" si="0"/>
        <v>11880</v>
      </c>
      <c r="F12" s="36">
        <f>SUM(F13:F13)</f>
        <v>0</v>
      </c>
      <c r="G12" s="36">
        <f t="shared" ref="G12:BT12" si="3">SUM(G13:G13)</f>
        <v>0</v>
      </c>
      <c r="H12" s="36">
        <f t="shared" si="3"/>
        <v>0</v>
      </c>
      <c r="I12" s="36">
        <f t="shared" si="3"/>
        <v>0</v>
      </c>
      <c r="J12" s="36">
        <f t="shared" si="3"/>
        <v>0</v>
      </c>
      <c r="K12" s="36">
        <f t="shared" si="3"/>
        <v>0</v>
      </c>
      <c r="L12" s="36">
        <f t="shared" si="3"/>
        <v>0</v>
      </c>
      <c r="M12" s="36">
        <f t="shared" si="3"/>
        <v>0</v>
      </c>
      <c r="N12" s="36">
        <f t="shared" si="3"/>
        <v>0</v>
      </c>
      <c r="O12" s="36">
        <f t="shared" si="3"/>
        <v>0</v>
      </c>
      <c r="P12" s="36">
        <f t="shared" si="3"/>
        <v>0</v>
      </c>
      <c r="Q12" s="36">
        <f t="shared" si="3"/>
        <v>10440</v>
      </c>
      <c r="R12" s="36">
        <f t="shared" si="3"/>
        <v>10440</v>
      </c>
      <c r="S12" s="36">
        <f t="shared" si="3"/>
        <v>1440</v>
      </c>
      <c r="T12" s="36">
        <f t="shared" si="3"/>
        <v>0</v>
      </c>
      <c r="U12" s="36">
        <f t="shared" si="3"/>
        <v>0</v>
      </c>
      <c r="V12" s="36">
        <f t="shared" si="3"/>
        <v>0</v>
      </c>
      <c r="W12" s="36">
        <f t="shared" si="3"/>
        <v>0</v>
      </c>
      <c r="X12" s="36">
        <f t="shared" si="3"/>
        <v>0</v>
      </c>
      <c r="Y12" s="36">
        <f t="shared" si="3"/>
        <v>0</v>
      </c>
      <c r="Z12" s="36">
        <f t="shared" si="3"/>
        <v>0</v>
      </c>
      <c r="AA12" s="36">
        <f t="shared" si="3"/>
        <v>0</v>
      </c>
      <c r="AB12" s="36">
        <f t="shared" si="3"/>
        <v>0</v>
      </c>
      <c r="AC12" s="36">
        <f t="shared" si="3"/>
        <v>0</v>
      </c>
      <c r="AD12" s="36">
        <f t="shared" si="3"/>
        <v>0</v>
      </c>
      <c r="AE12" s="36">
        <f t="shared" si="3"/>
        <v>0</v>
      </c>
      <c r="AF12" s="36">
        <f t="shared" si="3"/>
        <v>0</v>
      </c>
      <c r="AG12" s="36">
        <f t="shared" si="3"/>
        <v>0</v>
      </c>
      <c r="AH12" s="36">
        <f t="shared" si="3"/>
        <v>0</v>
      </c>
      <c r="AI12" s="36">
        <f t="shared" si="3"/>
        <v>0</v>
      </c>
      <c r="AJ12" s="36">
        <f t="shared" si="3"/>
        <v>0</v>
      </c>
      <c r="AK12" s="36">
        <f t="shared" si="3"/>
        <v>0</v>
      </c>
      <c r="AL12" s="36"/>
      <c r="AM12" s="36"/>
      <c r="AN12" s="36"/>
      <c r="AO12" s="36">
        <f t="shared" si="3"/>
        <v>0</v>
      </c>
      <c r="AP12" s="36">
        <f t="shared" si="3"/>
        <v>0</v>
      </c>
      <c r="AQ12" s="36">
        <f t="shared" si="3"/>
        <v>0</v>
      </c>
      <c r="AR12" s="36">
        <f t="shared" si="3"/>
        <v>0</v>
      </c>
      <c r="AS12" s="36">
        <f t="shared" si="3"/>
        <v>0</v>
      </c>
      <c r="AT12" s="36">
        <f t="shared" si="3"/>
        <v>0</v>
      </c>
      <c r="AU12" s="36">
        <f t="shared" si="3"/>
        <v>0</v>
      </c>
      <c r="AV12" s="36">
        <f t="shared" si="3"/>
        <v>0</v>
      </c>
      <c r="AW12" s="36">
        <f t="shared" si="3"/>
        <v>0</v>
      </c>
      <c r="AX12" s="36">
        <f t="shared" si="3"/>
        <v>0</v>
      </c>
      <c r="AY12" s="36">
        <f t="shared" si="3"/>
        <v>0</v>
      </c>
      <c r="AZ12" s="36">
        <f t="shared" si="3"/>
        <v>0</v>
      </c>
      <c r="BA12" s="36">
        <f t="shared" si="3"/>
        <v>0</v>
      </c>
      <c r="BB12" s="36">
        <f t="shared" si="3"/>
        <v>0</v>
      </c>
      <c r="BC12" s="36">
        <f t="shared" si="3"/>
        <v>0</v>
      </c>
      <c r="BD12" s="36">
        <f t="shared" si="3"/>
        <v>0</v>
      </c>
      <c r="BE12" s="36">
        <f t="shared" si="3"/>
        <v>0</v>
      </c>
      <c r="BF12" s="36">
        <f t="shared" si="3"/>
        <v>0</v>
      </c>
      <c r="BG12" s="36">
        <f t="shared" si="3"/>
        <v>0</v>
      </c>
      <c r="BH12" s="36">
        <f>SUM(BH13:BH13)</f>
        <v>0</v>
      </c>
      <c r="BI12" s="36">
        <f t="shared" si="3"/>
        <v>0</v>
      </c>
      <c r="BJ12" s="36">
        <f t="shared" si="3"/>
        <v>0</v>
      </c>
      <c r="BK12" s="36">
        <f t="shared" si="3"/>
        <v>0</v>
      </c>
      <c r="BL12" s="36">
        <f t="shared" si="3"/>
        <v>0</v>
      </c>
      <c r="BM12" s="36">
        <f t="shared" si="3"/>
        <v>0</v>
      </c>
      <c r="BN12" s="36">
        <f t="shared" si="3"/>
        <v>0</v>
      </c>
      <c r="BO12" s="36">
        <f t="shared" si="3"/>
        <v>0</v>
      </c>
      <c r="BP12" s="36">
        <f t="shared" si="3"/>
        <v>0</v>
      </c>
      <c r="BQ12" s="36">
        <f t="shared" si="3"/>
        <v>0</v>
      </c>
      <c r="BR12" s="36">
        <f t="shared" si="3"/>
        <v>0</v>
      </c>
      <c r="BS12" s="36">
        <f t="shared" si="3"/>
        <v>0</v>
      </c>
      <c r="BT12" s="36">
        <f t="shared" si="3"/>
        <v>0</v>
      </c>
      <c r="BU12" s="36">
        <f>SUM(BU13:BU13)</f>
        <v>0</v>
      </c>
    </row>
    <row r="13" spans="1:73" ht="23.45" customHeight="1">
      <c r="A13" s="28">
        <v>340</v>
      </c>
      <c r="B13" s="28">
        <v>341</v>
      </c>
      <c r="C13" s="35" t="s">
        <v>149</v>
      </c>
      <c r="D13" s="27"/>
      <c r="E13" s="27">
        <f t="shared" si="0"/>
        <v>11880</v>
      </c>
      <c r="F13" s="36"/>
      <c r="G13" s="36"/>
      <c r="H13" s="36"/>
      <c r="I13" s="31">
        <f>SUM(J13:M13)</f>
        <v>0</v>
      </c>
      <c r="J13" s="36"/>
      <c r="K13" s="36"/>
      <c r="L13" s="36"/>
      <c r="M13" s="36"/>
      <c r="N13" s="36"/>
      <c r="O13" s="36"/>
      <c r="P13" s="36"/>
      <c r="Q13" s="38">
        <f>R13</f>
        <v>10440</v>
      </c>
      <c r="R13" s="36">
        <f>R14+R15</f>
        <v>10440</v>
      </c>
      <c r="S13" s="36">
        <f>S14+S15</f>
        <v>1440</v>
      </c>
      <c r="T13" s="36"/>
      <c r="U13" s="36"/>
      <c r="V13" s="36"/>
      <c r="W13" s="36"/>
      <c r="X13" s="36"/>
      <c r="Y13" s="36"/>
      <c r="Z13" s="36"/>
      <c r="AA13" s="36"/>
      <c r="AB13" s="36"/>
      <c r="AC13" s="30">
        <f>AD13+AE13</f>
        <v>0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8"/>
      <c r="AU13" s="38"/>
      <c r="AV13" s="38"/>
      <c r="AW13" s="38">
        <f>SUM(AX13:AZ13)</f>
        <v>0</v>
      </c>
      <c r="AX13" s="36"/>
      <c r="AY13" s="36"/>
      <c r="AZ13" s="36"/>
      <c r="BA13" s="36"/>
      <c r="BB13" s="36"/>
      <c r="BC13" s="38"/>
      <c r="BD13" s="38"/>
      <c r="BE13" s="38"/>
      <c r="BF13" s="38"/>
      <c r="BG13" s="38"/>
      <c r="BH13" s="32"/>
      <c r="BI13" s="36"/>
      <c r="BJ13" s="36"/>
      <c r="BK13" s="36"/>
      <c r="BL13" s="36"/>
      <c r="BM13" s="36"/>
      <c r="BN13" s="36"/>
      <c r="BO13" s="36"/>
      <c r="BP13" s="36"/>
      <c r="BQ13" s="38"/>
      <c r="BR13" s="38"/>
      <c r="BS13" s="32"/>
      <c r="BT13" s="32"/>
      <c r="BU13" s="32"/>
    </row>
    <row r="14" spans="1:73" ht="23.45" customHeight="1">
      <c r="A14" s="39"/>
      <c r="B14" s="39"/>
      <c r="C14" s="40" t="s">
        <v>150</v>
      </c>
      <c r="D14" s="66"/>
      <c r="E14" s="27">
        <f t="shared" si="0"/>
        <v>10175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8">
        <f>R14</f>
        <v>8875</v>
      </c>
      <c r="R14" s="38">
        <v>8875</v>
      </c>
      <c r="S14" s="38">
        <v>1300</v>
      </c>
      <c r="T14" s="36"/>
      <c r="U14" s="36"/>
      <c r="V14" s="36"/>
      <c r="W14" s="36"/>
      <c r="X14" s="36"/>
      <c r="Y14" s="36"/>
      <c r="Z14" s="36"/>
      <c r="AA14" s="36"/>
      <c r="AB14" s="36"/>
      <c r="AC14" s="38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8"/>
      <c r="AU14" s="38"/>
      <c r="AV14" s="38"/>
      <c r="AW14" s="38"/>
      <c r="AX14" s="36"/>
      <c r="AY14" s="36"/>
      <c r="AZ14" s="36"/>
      <c r="BA14" s="36"/>
      <c r="BB14" s="36"/>
      <c r="BC14" s="38"/>
      <c r="BD14" s="38"/>
      <c r="BE14" s="38"/>
      <c r="BF14" s="38"/>
      <c r="BG14" s="38"/>
      <c r="BH14" s="41"/>
      <c r="BI14" s="36"/>
      <c r="BJ14" s="36"/>
      <c r="BK14" s="36"/>
      <c r="BL14" s="36"/>
      <c r="BM14" s="36"/>
      <c r="BN14" s="36"/>
      <c r="BO14" s="36"/>
      <c r="BP14" s="36"/>
      <c r="BQ14" s="38"/>
      <c r="BR14" s="38"/>
      <c r="BS14" s="41"/>
      <c r="BT14" s="41"/>
      <c r="BU14" s="41"/>
    </row>
    <row r="15" spans="1:73" ht="23.45" customHeight="1">
      <c r="A15" s="39"/>
      <c r="B15" s="39"/>
      <c r="C15" s="40" t="s">
        <v>151</v>
      </c>
      <c r="D15" s="66"/>
      <c r="E15" s="27">
        <f t="shared" si="0"/>
        <v>1705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8">
        <f>R15</f>
        <v>1565</v>
      </c>
      <c r="R15" s="38">
        <v>1565</v>
      </c>
      <c r="S15" s="38">
        <v>140</v>
      </c>
      <c r="T15" s="36"/>
      <c r="U15" s="36"/>
      <c r="V15" s="36"/>
      <c r="W15" s="36"/>
      <c r="X15" s="36"/>
      <c r="Y15" s="36"/>
      <c r="Z15" s="36"/>
      <c r="AA15" s="36"/>
      <c r="AB15" s="36"/>
      <c r="AC15" s="38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8"/>
      <c r="AU15" s="38"/>
      <c r="AV15" s="38"/>
      <c r="AW15" s="38"/>
      <c r="AX15" s="36"/>
      <c r="AY15" s="36"/>
      <c r="AZ15" s="36"/>
      <c r="BA15" s="36"/>
      <c r="BB15" s="36"/>
      <c r="BC15" s="38"/>
      <c r="BD15" s="38"/>
      <c r="BE15" s="38"/>
      <c r="BF15" s="38"/>
      <c r="BG15" s="38"/>
      <c r="BH15" s="41"/>
      <c r="BI15" s="36"/>
      <c r="BJ15" s="36"/>
      <c r="BK15" s="36"/>
      <c r="BL15" s="36"/>
      <c r="BM15" s="36"/>
      <c r="BN15" s="36"/>
      <c r="BO15" s="36"/>
      <c r="BP15" s="36"/>
      <c r="BQ15" s="38"/>
      <c r="BR15" s="38"/>
      <c r="BS15" s="41"/>
      <c r="BT15" s="41"/>
      <c r="BU15" s="41"/>
    </row>
    <row r="16" spans="1:73" ht="23.45" customHeight="1">
      <c r="A16" s="34"/>
      <c r="B16" s="34"/>
      <c r="C16" s="42" t="s">
        <v>152</v>
      </c>
      <c r="D16" s="43">
        <v>24870</v>
      </c>
      <c r="E16" s="43">
        <f t="shared" si="0"/>
        <v>24870</v>
      </c>
      <c r="F16" s="36">
        <f t="shared" ref="F16:P16" si="4">F8-F12</f>
        <v>0</v>
      </c>
      <c r="G16" s="36">
        <f t="shared" si="4"/>
        <v>0</v>
      </c>
      <c r="H16" s="36">
        <f t="shared" si="4"/>
        <v>0</v>
      </c>
      <c r="I16" s="36">
        <f t="shared" si="4"/>
        <v>0</v>
      </c>
      <c r="J16" s="36">
        <f t="shared" si="4"/>
        <v>0</v>
      </c>
      <c r="K16" s="36">
        <f t="shared" si="4"/>
        <v>0</v>
      </c>
      <c r="L16" s="36">
        <f t="shared" si="4"/>
        <v>0</v>
      </c>
      <c r="M16" s="36">
        <f t="shared" si="4"/>
        <v>0</v>
      </c>
      <c r="N16" s="36">
        <f t="shared" si="4"/>
        <v>0</v>
      </c>
      <c r="O16" s="36">
        <f t="shared" si="4"/>
        <v>0</v>
      </c>
      <c r="P16" s="36">
        <f t="shared" si="4"/>
        <v>0</v>
      </c>
      <c r="Q16" s="36">
        <f>R16</f>
        <v>24710</v>
      </c>
      <c r="R16" s="36">
        <f>R8-R12</f>
        <v>24710</v>
      </c>
      <c r="S16" s="36">
        <f>S8-S12</f>
        <v>160</v>
      </c>
      <c r="T16" s="36">
        <f t="shared" ref="T16:AK16" si="5">T8-T12</f>
        <v>0</v>
      </c>
      <c r="U16" s="36">
        <f t="shared" si="5"/>
        <v>0</v>
      </c>
      <c r="V16" s="36">
        <f t="shared" si="5"/>
        <v>0</v>
      </c>
      <c r="W16" s="36">
        <f t="shared" si="5"/>
        <v>0</v>
      </c>
      <c r="X16" s="36">
        <f t="shared" si="5"/>
        <v>0</v>
      </c>
      <c r="Y16" s="36">
        <f t="shared" si="5"/>
        <v>0</v>
      </c>
      <c r="Z16" s="36">
        <f t="shared" si="5"/>
        <v>0</v>
      </c>
      <c r="AA16" s="36">
        <f t="shared" si="5"/>
        <v>0</v>
      </c>
      <c r="AB16" s="36">
        <f t="shared" si="5"/>
        <v>0</v>
      </c>
      <c r="AC16" s="36">
        <f t="shared" si="5"/>
        <v>0</v>
      </c>
      <c r="AD16" s="36">
        <f t="shared" si="5"/>
        <v>0</v>
      </c>
      <c r="AE16" s="36">
        <f t="shared" si="5"/>
        <v>0</v>
      </c>
      <c r="AF16" s="36">
        <f t="shared" si="5"/>
        <v>0</v>
      </c>
      <c r="AG16" s="36">
        <f t="shared" si="5"/>
        <v>0</v>
      </c>
      <c r="AH16" s="36">
        <f t="shared" si="5"/>
        <v>0</v>
      </c>
      <c r="AI16" s="36">
        <f t="shared" si="5"/>
        <v>0</v>
      </c>
      <c r="AJ16" s="36">
        <f t="shared" si="5"/>
        <v>0</v>
      </c>
      <c r="AK16" s="36">
        <f t="shared" si="5"/>
        <v>0</v>
      </c>
      <c r="AL16" s="36"/>
      <c r="AM16" s="36"/>
      <c r="AN16" s="36"/>
      <c r="AO16" s="36">
        <f t="shared" ref="AO16:BU16" si="6">AO8-AO12</f>
        <v>0</v>
      </c>
      <c r="AP16" s="36">
        <f t="shared" si="6"/>
        <v>0</v>
      </c>
      <c r="AQ16" s="36">
        <f t="shared" si="6"/>
        <v>0</v>
      </c>
      <c r="AR16" s="36">
        <f t="shared" si="6"/>
        <v>0</v>
      </c>
      <c r="AS16" s="36">
        <f t="shared" si="6"/>
        <v>0</v>
      </c>
      <c r="AT16" s="36">
        <f t="shared" si="6"/>
        <v>0</v>
      </c>
      <c r="AU16" s="36">
        <f t="shared" si="6"/>
        <v>0</v>
      </c>
      <c r="AV16" s="36">
        <f t="shared" si="6"/>
        <v>0</v>
      </c>
      <c r="AW16" s="36">
        <f t="shared" si="6"/>
        <v>0</v>
      </c>
      <c r="AX16" s="36">
        <f t="shared" si="6"/>
        <v>0</v>
      </c>
      <c r="AY16" s="36">
        <f t="shared" si="6"/>
        <v>0</v>
      </c>
      <c r="AZ16" s="36">
        <f t="shared" si="6"/>
        <v>0</v>
      </c>
      <c r="BA16" s="36">
        <f t="shared" si="6"/>
        <v>0</v>
      </c>
      <c r="BB16" s="36">
        <f t="shared" si="6"/>
        <v>0</v>
      </c>
      <c r="BC16" s="36">
        <f t="shared" si="6"/>
        <v>0</v>
      </c>
      <c r="BD16" s="36">
        <f t="shared" si="6"/>
        <v>0</v>
      </c>
      <c r="BE16" s="36">
        <f t="shared" si="6"/>
        <v>0</v>
      </c>
      <c r="BF16" s="36">
        <f t="shared" si="6"/>
        <v>0</v>
      </c>
      <c r="BG16" s="36">
        <f t="shared" si="6"/>
        <v>0</v>
      </c>
      <c r="BH16" s="36">
        <f t="shared" si="6"/>
        <v>0</v>
      </c>
      <c r="BI16" s="36">
        <f t="shared" si="6"/>
        <v>0</v>
      </c>
      <c r="BJ16" s="36">
        <f t="shared" si="6"/>
        <v>0</v>
      </c>
      <c r="BK16" s="36">
        <f t="shared" si="6"/>
        <v>0</v>
      </c>
      <c r="BL16" s="36">
        <f t="shared" si="6"/>
        <v>0</v>
      </c>
      <c r="BM16" s="36">
        <f t="shared" si="6"/>
        <v>0</v>
      </c>
      <c r="BN16" s="36">
        <f t="shared" si="6"/>
        <v>0</v>
      </c>
      <c r="BO16" s="36">
        <f t="shared" si="6"/>
        <v>0</v>
      </c>
      <c r="BP16" s="36">
        <f t="shared" si="6"/>
        <v>0</v>
      </c>
      <c r="BQ16" s="36">
        <f t="shared" si="6"/>
        <v>0</v>
      </c>
      <c r="BR16" s="36">
        <f t="shared" si="6"/>
        <v>0</v>
      </c>
      <c r="BS16" s="36">
        <f t="shared" si="6"/>
        <v>0</v>
      </c>
      <c r="BT16" s="36">
        <f t="shared" si="6"/>
        <v>0</v>
      </c>
      <c r="BU16" s="36">
        <f t="shared" si="6"/>
        <v>0</v>
      </c>
    </row>
    <row r="17" spans="1:73" ht="37.15" customHeight="1">
      <c r="A17" s="198" t="s">
        <v>153</v>
      </c>
      <c r="B17" s="198"/>
      <c r="C17" s="44" t="s">
        <v>154</v>
      </c>
      <c r="D17" s="165">
        <v>1825720</v>
      </c>
      <c r="E17" s="45">
        <f>SUM(F17,I17,N17,Q17,S17:T17,AC17,AF17:AH17,AK17:AL17,AO17:AW17,BA17:BU17)</f>
        <v>1825720</v>
      </c>
      <c r="F17" s="45">
        <f>G17+H17</f>
        <v>116724</v>
      </c>
      <c r="G17" s="45">
        <f t="shared" ref="G17:BP17" si="7">G18</f>
        <v>115519</v>
      </c>
      <c r="H17" s="45">
        <f t="shared" si="7"/>
        <v>1205</v>
      </c>
      <c r="I17" s="45">
        <f>J17+K17+L17+M17</f>
        <v>951141</v>
      </c>
      <c r="J17" s="45">
        <f t="shared" si="7"/>
        <v>915388</v>
      </c>
      <c r="K17" s="45">
        <f t="shared" si="7"/>
        <v>14425</v>
      </c>
      <c r="L17" s="45">
        <f t="shared" si="7"/>
        <v>20628</v>
      </c>
      <c r="M17" s="45">
        <f t="shared" si="7"/>
        <v>700</v>
      </c>
      <c r="N17" s="45">
        <f>O17+P17</f>
        <v>27105</v>
      </c>
      <c r="O17" s="45">
        <f t="shared" si="7"/>
        <v>24127</v>
      </c>
      <c r="P17" s="45">
        <f t="shared" si="7"/>
        <v>2978</v>
      </c>
      <c r="Q17" s="45">
        <f t="shared" si="7"/>
        <v>36723</v>
      </c>
      <c r="R17" s="45">
        <f t="shared" si="7"/>
        <v>36723</v>
      </c>
      <c r="S17" s="45">
        <f t="shared" si="7"/>
        <v>33891</v>
      </c>
      <c r="T17" s="45">
        <f>U17+V17+W17+X17+Y17+Z17+AA17+AB17</f>
        <v>91566</v>
      </c>
      <c r="U17" s="45">
        <f t="shared" si="7"/>
        <v>17615</v>
      </c>
      <c r="V17" s="45">
        <f t="shared" si="7"/>
        <v>11753</v>
      </c>
      <c r="W17" s="45">
        <f t="shared" si="7"/>
        <v>18443</v>
      </c>
      <c r="X17" s="45">
        <f t="shared" si="7"/>
        <v>8265</v>
      </c>
      <c r="Y17" s="45">
        <f t="shared" si="7"/>
        <v>16966</v>
      </c>
      <c r="Z17" s="45">
        <f t="shared" si="7"/>
        <v>10764</v>
      </c>
      <c r="AA17" s="45">
        <f t="shared" si="7"/>
        <v>2565</v>
      </c>
      <c r="AB17" s="45">
        <f t="shared" si="7"/>
        <v>5195</v>
      </c>
      <c r="AC17" s="45">
        <f t="shared" si="7"/>
        <v>44948</v>
      </c>
      <c r="AD17" s="45">
        <f t="shared" si="7"/>
        <v>44948</v>
      </c>
      <c r="AE17" s="45">
        <f t="shared" si="7"/>
        <v>0</v>
      </c>
      <c r="AF17" s="45">
        <f t="shared" si="7"/>
        <v>0</v>
      </c>
      <c r="AG17" s="45">
        <f t="shared" si="7"/>
        <v>13748</v>
      </c>
      <c r="AH17" s="45">
        <f>AI17+AJ17</f>
        <v>40380</v>
      </c>
      <c r="AI17" s="45">
        <f t="shared" si="7"/>
        <v>25705</v>
      </c>
      <c r="AJ17" s="45">
        <f t="shared" si="7"/>
        <v>14675</v>
      </c>
      <c r="AK17" s="45">
        <f>AK18</f>
        <v>28222</v>
      </c>
      <c r="AL17" s="45">
        <f>AM17+AN17</f>
        <v>8503</v>
      </c>
      <c r="AM17" s="45">
        <f t="shared" si="7"/>
        <v>6733</v>
      </c>
      <c r="AN17" s="45">
        <f t="shared" si="7"/>
        <v>1770</v>
      </c>
      <c r="AO17" s="45">
        <f t="shared" si="7"/>
        <v>14058</v>
      </c>
      <c r="AP17" s="45">
        <f t="shared" si="7"/>
        <v>21252</v>
      </c>
      <c r="AQ17" s="45">
        <f t="shared" si="7"/>
        <v>17582</v>
      </c>
      <c r="AR17" s="45">
        <f t="shared" si="7"/>
        <v>0</v>
      </c>
      <c r="AS17" s="45">
        <f t="shared" si="7"/>
        <v>2920</v>
      </c>
      <c r="AT17" s="45">
        <f t="shared" si="7"/>
        <v>3581</v>
      </c>
      <c r="AU17" s="45">
        <f t="shared" si="7"/>
        <v>3645</v>
      </c>
      <c r="AV17" s="45">
        <f t="shared" si="7"/>
        <v>1390</v>
      </c>
      <c r="AW17" s="45">
        <f>AX17+AY17+AZ17</f>
        <v>44251</v>
      </c>
      <c r="AX17" s="45">
        <f t="shared" si="7"/>
        <v>32088</v>
      </c>
      <c r="AY17" s="45">
        <f t="shared" si="7"/>
        <v>5682</v>
      </c>
      <c r="AZ17" s="45">
        <f t="shared" si="7"/>
        <v>6481</v>
      </c>
      <c r="BA17" s="45">
        <f t="shared" si="7"/>
        <v>27431</v>
      </c>
      <c r="BB17" s="45">
        <f t="shared" si="7"/>
        <v>31659</v>
      </c>
      <c r="BC17" s="45">
        <f t="shared" si="7"/>
        <v>34344</v>
      </c>
      <c r="BD17" s="45">
        <f t="shared" si="7"/>
        <v>19250</v>
      </c>
      <c r="BE17" s="45">
        <f t="shared" si="7"/>
        <v>26875</v>
      </c>
      <c r="BF17" s="45">
        <f t="shared" si="7"/>
        <v>39750</v>
      </c>
      <c r="BG17" s="45">
        <f t="shared" si="7"/>
        <v>5750</v>
      </c>
      <c r="BH17" s="45">
        <f t="shared" si="7"/>
        <v>1100</v>
      </c>
      <c r="BI17" s="45">
        <f t="shared" si="7"/>
        <v>13953</v>
      </c>
      <c r="BJ17" s="45">
        <f t="shared" si="7"/>
        <v>0</v>
      </c>
      <c r="BK17" s="45">
        <f t="shared" si="7"/>
        <v>6716</v>
      </c>
      <c r="BL17" s="45">
        <f t="shared" si="7"/>
        <v>18958</v>
      </c>
      <c r="BM17" s="45">
        <f t="shared" si="7"/>
        <v>7025</v>
      </c>
      <c r="BN17" s="45">
        <f t="shared" si="7"/>
        <v>11715</v>
      </c>
      <c r="BO17" s="45">
        <f t="shared" si="7"/>
        <v>13004</v>
      </c>
      <c r="BP17" s="45">
        <f t="shared" si="7"/>
        <v>17366</v>
      </c>
      <c r="BQ17" s="45">
        <f>BQ18</f>
        <v>16569</v>
      </c>
      <c r="BR17" s="45">
        <f>BR18</f>
        <v>8028</v>
      </c>
      <c r="BS17" s="45">
        <f>BS18</f>
        <v>2500</v>
      </c>
      <c r="BT17" s="45">
        <f>BT18</f>
        <v>21597</v>
      </c>
      <c r="BU17" s="45">
        <f>BU18</f>
        <v>500</v>
      </c>
    </row>
    <row r="18" spans="1:73" ht="38.25" customHeight="1">
      <c r="A18" s="46"/>
      <c r="B18" s="46"/>
      <c r="C18" s="47" t="s">
        <v>155</v>
      </c>
      <c r="D18" s="166">
        <v>1825720</v>
      </c>
      <c r="E18" s="45">
        <f>E19+E47+E59+E65+E71+E90+E96</f>
        <v>1825720</v>
      </c>
      <c r="F18" s="45">
        <f t="shared" ref="F18:BQ18" si="8">F59+F47+F71+F90+F19+F96+F65+F55</f>
        <v>116724</v>
      </c>
      <c r="G18" s="45">
        <f>G59+G47+G71+G90+G19+G96+G65+G55</f>
        <v>115519</v>
      </c>
      <c r="H18" s="45">
        <f t="shared" si="8"/>
        <v>1205</v>
      </c>
      <c r="I18" s="45">
        <f t="shared" si="8"/>
        <v>951141</v>
      </c>
      <c r="J18" s="45">
        <f t="shared" si="8"/>
        <v>915388</v>
      </c>
      <c r="K18" s="45">
        <f t="shared" si="8"/>
        <v>14425</v>
      </c>
      <c r="L18" s="45">
        <f t="shared" si="8"/>
        <v>20628</v>
      </c>
      <c r="M18" s="45">
        <f t="shared" si="8"/>
        <v>700</v>
      </c>
      <c r="N18" s="45">
        <f t="shared" si="8"/>
        <v>27105</v>
      </c>
      <c r="O18" s="45">
        <f t="shared" si="8"/>
        <v>24127</v>
      </c>
      <c r="P18" s="45">
        <f t="shared" si="8"/>
        <v>2978</v>
      </c>
      <c r="Q18" s="45">
        <f t="shared" si="8"/>
        <v>36723</v>
      </c>
      <c r="R18" s="45">
        <f t="shared" si="8"/>
        <v>36723</v>
      </c>
      <c r="S18" s="45">
        <f t="shared" si="8"/>
        <v>33891</v>
      </c>
      <c r="T18" s="45">
        <f t="shared" si="8"/>
        <v>91566</v>
      </c>
      <c r="U18" s="45">
        <f t="shared" si="8"/>
        <v>17615</v>
      </c>
      <c r="V18" s="45">
        <f t="shared" si="8"/>
        <v>11753</v>
      </c>
      <c r="W18" s="45">
        <f t="shared" si="8"/>
        <v>18443</v>
      </c>
      <c r="X18" s="45">
        <f t="shared" si="8"/>
        <v>8265</v>
      </c>
      <c r="Y18" s="45">
        <f t="shared" si="8"/>
        <v>16966</v>
      </c>
      <c r="Z18" s="45">
        <f t="shared" si="8"/>
        <v>10764</v>
      </c>
      <c r="AA18" s="45">
        <f t="shared" si="8"/>
        <v>2565</v>
      </c>
      <c r="AB18" s="45">
        <f t="shared" si="8"/>
        <v>5195</v>
      </c>
      <c r="AC18" s="45">
        <f t="shared" si="8"/>
        <v>44948</v>
      </c>
      <c r="AD18" s="45">
        <f t="shared" si="8"/>
        <v>44948</v>
      </c>
      <c r="AE18" s="45">
        <f t="shared" si="8"/>
        <v>0</v>
      </c>
      <c r="AF18" s="45">
        <f t="shared" si="8"/>
        <v>0</v>
      </c>
      <c r="AG18" s="45">
        <f t="shared" si="8"/>
        <v>13748</v>
      </c>
      <c r="AH18" s="45">
        <f t="shared" si="8"/>
        <v>40280</v>
      </c>
      <c r="AI18" s="45">
        <f t="shared" si="8"/>
        <v>25705</v>
      </c>
      <c r="AJ18" s="45">
        <f t="shared" si="8"/>
        <v>14675</v>
      </c>
      <c r="AK18" s="45">
        <f t="shared" si="8"/>
        <v>28222</v>
      </c>
      <c r="AL18" s="45">
        <f t="shared" si="8"/>
        <v>8503</v>
      </c>
      <c r="AM18" s="45">
        <f t="shared" si="8"/>
        <v>6733</v>
      </c>
      <c r="AN18" s="45">
        <f t="shared" si="8"/>
        <v>1770</v>
      </c>
      <c r="AO18" s="45">
        <f t="shared" si="8"/>
        <v>14058</v>
      </c>
      <c r="AP18" s="45">
        <f t="shared" si="8"/>
        <v>21252</v>
      </c>
      <c r="AQ18" s="45">
        <f t="shared" si="8"/>
        <v>17582</v>
      </c>
      <c r="AR18" s="45">
        <f t="shared" si="8"/>
        <v>0</v>
      </c>
      <c r="AS18" s="45">
        <f t="shared" si="8"/>
        <v>2920</v>
      </c>
      <c r="AT18" s="45">
        <f t="shared" si="8"/>
        <v>3581</v>
      </c>
      <c r="AU18" s="45">
        <f t="shared" si="8"/>
        <v>3645</v>
      </c>
      <c r="AV18" s="45">
        <f t="shared" si="8"/>
        <v>1390</v>
      </c>
      <c r="AW18" s="45">
        <f t="shared" si="8"/>
        <v>44251</v>
      </c>
      <c r="AX18" s="45">
        <f t="shared" si="8"/>
        <v>32088</v>
      </c>
      <c r="AY18" s="45">
        <f t="shared" si="8"/>
        <v>5682</v>
      </c>
      <c r="AZ18" s="45">
        <f t="shared" si="8"/>
        <v>6481</v>
      </c>
      <c r="BA18" s="45">
        <f t="shared" si="8"/>
        <v>27431</v>
      </c>
      <c r="BB18" s="45">
        <f t="shared" si="8"/>
        <v>31659</v>
      </c>
      <c r="BC18" s="45">
        <f t="shared" si="8"/>
        <v>34344</v>
      </c>
      <c r="BD18" s="45">
        <f t="shared" si="8"/>
        <v>19250</v>
      </c>
      <c r="BE18" s="45">
        <f t="shared" si="8"/>
        <v>26875</v>
      </c>
      <c r="BF18" s="45">
        <f t="shared" si="8"/>
        <v>39750</v>
      </c>
      <c r="BG18" s="45">
        <f t="shared" si="8"/>
        <v>5750</v>
      </c>
      <c r="BH18" s="45">
        <f t="shared" si="8"/>
        <v>1100</v>
      </c>
      <c r="BI18" s="45">
        <f t="shared" si="8"/>
        <v>13953</v>
      </c>
      <c r="BJ18" s="45">
        <f t="shared" si="8"/>
        <v>0</v>
      </c>
      <c r="BK18" s="45">
        <f t="shared" si="8"/>
        <v>6716</v>
      </c>
      <c r="BL18" s="45">
        <f t="shared" si="8"/>
        <v>18958</v>
      </c>
      <c r="BM18" s="45">
        <f t="shared" si="8"/>
        <v>7025</v>
      </c>
      <c r="BN18" s="45">
        <f t="shared" si="8"/>
        <v>11715</v>
      </c>
      <c r="BO18" s="45">
        <f t="shared" si="8"/>
        <v>13004</v>
      </c>
      <c r="BP18" s="45">
        <f t="shared" si="8"/>
        <v>17366</v>
      </c>
      <c r="BQ18" s="45">
        <f t="shared" si="8"/>
        <v>16569</v>
      </c>
      <c r="BR18" s="45">
        <f>BR59+BR47+BR71+BR90+BR19+BR96+BR65+BR55</f>
        <v>8028</v>
      </c>
      <c r="BS18" s="45">
        <f>BS59+BS47+BS71+BS90+BS19+BS96+BS65+BS55</f>
        <v>2500</v>
      </c>
      <c r="BT18" s="45">
        <f>BT59+BT47+BT71+BT90+BT19+BT96+BT65+BT55</f>
        <v>21597</v>
      </c>
      <c r="BU18" s="45">
        <f>BU59+BU47+BU71+BU90+BU19+BU96+BU65+BU55</f>
        <v>500</v>
      </c>
    </row>
    <row r="19" spans="1:73" s="50" customFormat="1" ht="23.25" customHeight="1">
      <c r="A19" s="48" t="s">
        <v>156</v>
      </c>
      <c r="B19" s="48"/>
      <c r="C19" s="49" t="s">
        <v>157</v>
      </c>
      <c r="D19" s="27">
        <v>1226594</v>
      </c>
      <c r="E19" s="27">
        <f t="shared" ref="E19:E83" si="9">SUM(F19,I19,N19,Q19,S19,T19,AC19,AF19,AG19,AH19,AK19,AL19,AO19:AW19,BA19:BU19)</f>
        <v>1226594</v>
      </c>
      <c r="F19" s="31">
        <f t="shared" ref="F19:AB19" si="10">F20+F33</f>
        <v>2300</v>
      </c>
      <c r="G19" s="31">
        <f>G20+G33</f>
        <v>2300</v>
      </c>
      <c r="H19" s="31">
        <f t="shared" si="10"/>
        <v>0</v>
      </c>
      <c r="I19" s="31">
        <f t="shared" si="10"/>
        <v>927184</v>
      </c>
      <c r="J19" s="31">
        <f t="shared" si="10"/>
        <v>897372</v>
      </c>
      <c r="K19" s="31">
        <f t="shared" si="10"/>
        <v>12012</v>
      </c>
      <c r="L19" s="31">
        <f t="shared" si="10"/>
        <v>17100</v>
      </c>
      <c r="M19" s="31">
        <f t="shared" si="10"/>
        <v>700</v>
      </c>
      <c r="N19" s="31">
        <f t="shared" si="10"/>
        <v>17634</v>
      </c>
      <c r="O19" s="31">
        <f t="shared" si="10"/>
        <v>17634</v>
      </c>
      <c r="P19" s="31">
        <f t="shared" si="10"/>
        <v>0</v>
      </c>
      <c r="Q19" s="31">
        <f t="shared" si="10"/>
        <v>16169</v>
      </c>
      <c r="R19" s="31">
        <f t="shared" si="10"/>
        <v>16169</v>
      </c>
      <c r="S19" s="31">
        <f t="shared" si="10"/>
        <v>27640</v>
      </c>
      <c r="T19" s="31">
        <f t="shared" si="10"/>
        <v>0</v>
      </c>
      <c r="U19" s="31">
        <f t="shared" si="10"/>
        <v>0</v>
      </c>
      <c r="V19" s="31">
        <f t="shared" si="10"/>
        <v>0</v>
      </c>
      <c r="W19" s="31">
        <f t="shared" si="10"/>
        <v>0</v>
      </c>
      <c r="X19" s="31">
        <f t="shared" si="10"/>
        <v>0</v>
      </c>
      <c r="Y19" s="31">
        <f t="shared" si="10"/>
        <v>0</v>
      </c>
      <c r="Z19" s="31">
        <f t="shared" si="10"/>
        <v>0</v>
      </c>
      <c r="AA19" s="31">
        <f t="shared" si="10"/>
        <v>0</v>
      </c>
      <c r="AB19" s="31">
        <f t="shared" si="10"/>
        <v>0</v>
      </c>
      <c r="AC19" s="31">
        <f t="shared" ref="AC19:AC31" si="11">AD19+AE19</f>
        <v>100</v>
      </c>
      <c r="AD19" s="31">
        <f>AD20+AD33</f>
        <v>100</v>
      </c>
      <c r="AE19" s="31">
        <f>AE20+AE33</f>
        <v>0</v>
      </c>
      <c r="AF19" s="31"/>
      <c r="AG19" s="31">
        <f t="shared" ref="AG19:AT19" si="12">AG20+AG33</f>
        <v>6257</v>
      </c>
      <c r="AH19" s="31">
        <f t="shared" si="12"/>
        <v>0</v>
      </c>
      <c r="AI19" s="31">
        <f t="shared" si="12"/>
        <v>0</v>
      </c>
      <c r="AJ19" s="31">
        <f t="shared" si="12"/>
        <v>0</v>
      </c>
      <c r="AK19" s="31">
        <f t="shared" si="12"/>
        <v>0</v>
      </c>
      <c r="AL19" s="31">
        <f t="shared" si="12"/>
        <v>0</v>
      </c>
      <c r="AM19" s="31"/>
      <c r="AN19" s="31"/>
      <c r="AO19" s="31">
        <f t="shared" si="12"/>
        <v>0</v>
      </c>
      <c r="AP19" s="31">
        <f t="shared" si="12"/>
        <v>0</v>
      </c>
      <c r="AQ19" s="31">
        <f t="shared" si="12"/>
        <v>0</v>
      </c>
      <c r="AR19" s="31">
        <f t="shared" si="12"/>
        <v>0</v>
      </c>
      <c r="AS19" s="31">
        <f t="shared" si="12"/>
        <v>0</v>
      </c>
      <c r="AT19" s="31">
        <f t="shared" si="12"/>
        <v>0</v>
      </c>
      <c r="AU19" s="31"/>
      <c r="AV19" s="31"/>
      <c r="AW19" s="31">
        <f t="shared" ref="AW19:BU19" si="13">AW20+AW33</f>
        <v>44251</v>
      </c>
      <c r="AX19" s="31">
        <f t="shared" si="13"/>
        <v>32088</v>
      </c>
      <c r="AY19" s="31">
        <f t="shared" si="13"/>
        <v>5682</v>
      </c>
      <c r="AZ19" s="31">
        <f t="shared" si="13"/>
        <v>6481</v>
      </c>
      <c r="BA19" s="31">
        <f t="shared" si="13"/>
        <v>27431</v>
      </c>
      <c r="BB19" s="31">
        <f t="shared" si="13"/>
        <v>31659</v>
      </c>
      <c r="BC19" s="31">
        <f t="shared" si="13"/>
        <v>34344</v>
      </c>
      <c r="BD19" s="31">
        <f t="shared" si="13"/>
        <v>19250</v>
      </c>
      <c r="BE19" s="31">
        <f t="shared" si="13"/>
        <v>26875</v>
      </c>
      <c r="BF19" s="31">
        <f t="shared" si="13"/>
        <v>39750</v>
      </c>
      <c r="BG19" s="31">
        <f t="shared" si="13"/>
        <v>5750</v>
      </c>
      <c r="BH19" s="31">
        <f t="shared" si="13"/>
        <v>0</v>
      </c>
      <c r="BI19" s="31">
        <f t="shared" si="13"/>
        <v>0</v>
      </c>
      <c r="BJ19" s="31">
        <f t="shared" si="13"/>
        <v>0</v>
      </c>
      <c r="BK19" s="31">
        <f t="shared" si="13"/>
        <v>0</v>
      </c>
      <c r="BL19" s="31">
        <f t="shared" si="13"/>
        <v>0</v>
      </c>
      <c r="BM19" s="31">
        <f t="shared" si="13"/>
        <v>0</v>
      </c>
      <c r="BN19" s="31">
        <f t="shared" si="13"/>
        <v>0</v>
      </c>
      <c r="BO19" s="31">
        <f t="shared" si="13"/>
        <v>0</v>
      </c>
      <c r="BP19" s="31">
        <f t="shared" si="13"/>
        <v>0</v>
      </c>
      <c r="BQ19" s="31">
        <f t="shared" si="13"/>
        <v>0</v>
      </c>
      <c r="BR19" s="31">
        <f t="shared" si="13"/>
        <v>0</v>
      </c>
      <c r="BS19" s="31">
        <f t="shared" si="13"/>
        <v>0</v>
      </c>
      <c r="BT19" s="31">
        <f t="shared" si="13"/>
        <v>0</v>
      </c>
      <c r="BU19" s="31">
        <f t="shared" si="13"/>
        <v>0</v>
      </c>
    </row>
    <row r="20" spans="1:73" s="50" customFormat="1" ht="23.25" customHeight="1">
      <c r="A20" s="51"/>
      <c r="B20" s="51"/>
      <c r="C20" s="49" t="s">
        <v>158</v>
      </c>
      <c r="D20" s="27">
        <v>322960</v>
      </c>
      <c r="E20" s="27">
        <f t="shared" si="9"/>
        <v>322960</v>
      </c>
      <c r="F20" s="31">
        <f>F28+F21+F25+F32</f>
        <v>0</v>
      </c>
      <c r="G20" s="31">
        <f t="shared" ref="G20:BR20" si="14">G28+G21+G25+G32</f>
        <v>0</v>
      </c>
      <c r="H20" s="31">
        <f t="shared" si="14"/>
        <v>0</v>
      </c>
      <c r="I20" s="31">
        <f t="shared" si="14"/>
        <v>139650</v>
      </c>
      <c r="J20" s="31">
        <f t="shared" si="14"/>
        <v>137838</v>
      </c>
      <c r="K20" s="31">
        <f t="shared" si="14"/>
        <v>12</v>
      </c>
      <c r="L20" s="31">
        <f t="shared" si="14"/>
        <v>1100</v>
      </c>
      <c r="M20" s="31">
        <f t="shared" si="14"/>
        <v>700</v>
      </c>
      <c r="N20" s="31">
        <f t="shared" si="14"/>
        <v>0</v>
      </c>
      <c r="O20" s="31">
        <f t="shared" si="14"/>
        <v>0</v>
      </c>
      <c r="P20" s="31">
        <f t="shared" si="14"/>
        <v>0</v>
      </c>
      <c r="Q20" s="31">
        <f t="shared" si="14"/>
        <v>0</v>
      </c>
      <c r="R20" s="31">
        <f t="shared" si="14"/>
        <v>0</v>
      </c>
      <c r="S20" s="31">
        <f t="shared" si="14"/>
        <v>0</v>
      </c>
      <c r="T20" s="31">
        <f t="shared" si="14"/>
        <v>0</v>
      </c>
      <c r="U20" s="31">
        <f t="shared" si="14"/>
        <v>0</v>
      </c>
      <c r="V20" s="31">
        <f t="shared" si="14"/>
        <v>0</v>
      </c>
      <c r="W20" s="31">
        <f t="shared" si="14"/>
        <v>0</v>
      </c>
      <c r="X20" s="31">
        <f t="shared" si="14"/>
        <v>0</v>
      </c>
      <c r="Y20" s="31">
        <f t="shared" si="14"/>
        <v>0</v>
      </c>
      <c r="Z20" s="31">
        <f t="shared" si="14"/>
        <v>0</v>
      </c>
      <c r="AA20" s="31">
        <f t="shared" si="14"/>
        <v>0</v>
      </c>
      <c r="AB20" s="31">
        <f t="shared" si="14"/>
        <v>0</v>
      </c>
      <c r="AC20" s="31">
        <f t="shared" si="14"/>
        <v>0</v>
      </c>
      <c r="AD20" s="31">
        <f t="shared" si="14"/>
        <v>0</v>
      </c>
      <c r="AE20" s="31">
        <f t="shared" si="14"/>
        <v>0</v>
      </c>
      <c r="AF20" s="31">
        <f t="shared" si="14"/>
        <v>0</v>
      </c>
      <c r="AG20" s="31">
        <f t="shared" si="14"/>
        <v>0</v>
      </c>
      <c r="AH20" s="31">
        <f t="shared" si="14"/>
        <v>0</v>
      </c>
      <c r="AI20" s="31">
        <f t="shared" si="14"/>
        <v>0</v>
      </c>
      <c r="AJ20" s="31">
        <f t="shared" si="14"/>
        <v>0</v>
      </c>
      <c r="AK20" s="31">
        <f t="shared" si="14"/>
        <v>0</v>
      </c>
      <c r="AL20" s="31">
        <f t="shared" si="14"/>
        <v>0</v>
      </c>
      <c r="AM20" s="31">
        <f t="shared" si="14"/>
        <v>0</v>
      </c>
      <c r="AN20" s="31">
        <f t="shared" si="14"/>
        <v>0</v>
      </c>
      <c r="AO20" s="31">
        <f t="shared" si="14"/>
        <v>0</v>
      </c>
      <c r="AP20" s="31">
        <f t="shared" si="14"/>
        <v>0</v>
      </c>
      <c r="AQ20" s="31">
        <f t="shared" si="14"/>
        <v>0</v>
      </c>
      <c r="AR20" s="31">
        <f t="shared" si="14"/>
        <v>0</v>
      </c>
      <c r="AS20" s="31">
        <f t="shared" si="14"/>
        <v>0</v>
      </c>
      <c r="AT20" s="31">
        <f t="shared" si="14"/>
        <v>0</v>
      </c>
      <c r="AU20" s="31">
        <f t="shared" si="14"/>
        <v>0</v>
      </c>
      <c r="AV20" s="31">
        <f t="shared" si="14"/>
        <v>0</v>
      </c>
      <c r="AW20" s="31">
        <f t="shared" si="14"/>
        <v>44251</v>
      </c>
      <c r="AX20" s="31">
        <f t="shared" si="14"/>
        <v>32088</v>
      </c>
      <c r="AY20" s="31">
        <f t="shared" si="14"/>
        <v>5682</v>
      </c>
      <c r="AZ20" s="31">
        <f t="shared" si="14"/>
        <v>6481</v>
      </c>
      <c r="BA20" s="31">
        <f t="shared" si="14"/>
        <v>20431</v>
      </c>
      <c r="BB20" s="31">
        <f t="shared" si="14"/>
        <v>24659</v>
      </c>
      <c r="BC20" s="31">
        <f t="shared" si="14"/>
        <v>25344</v>
      </c>
      <c r="BD20" s="31">
        <f t="shared" si="14"/>
        <v>13250</v>
      </c>
      <c r="BE20" s="31">
        <f t="shared" si="14"/>
        <v>18875</v>
      </c>
      <c r="BF20" s="31">
        <f t="shared" si="14"/>
        <v>30750</v>
      </c>
      <c r="BG20" s="31">
        <f t="shared" si="14"/>
        <v>5750</v>
      </c>
      <c r="BH20" s="31">
        <f t="shared" si="14"/>
        <v>0</v>
      </c>
      <c r="BI20" s="31">
        <f t="shared" si="14"/>
        <v>0</v>
      </c>
      <c r="BJ20" s="31">
        <f t="shared" si="14"/>
        <v>0</v>
      </c>
      <c r="BK20" s="31">
        <f t="shared" si="14"/>
        <v>0</v>
      </c>
      <c r="BL20" s="31">
        <f t="shared" si="14"/>
        <v>0</v>
      </c>
      <c r="BM20" s="31">
        <f t="shared" si="14"/>
        <v>0</v>
      </c>
      <c r="BN20" s="31">
        <f t="shared" si="14"/>
        <v>0</v>
      </c>
      <c r="BO20" s="31">
        <f t="shared" si="14"/>
        <v>0</v>
      </c>
      <c r="BP20" s="31">
        <f t="shared" si="14"/>
        <v>0</v>
      </c>
      <c r="BQ20" s="31">
        <f t="shared" si="14"/>
        <v>0</v>
      </c>
      <c r="BR20" s="31">
        <f t="shared" si="14"/>
        <v>0</v>
      </c>
      <c r="BS20" s="31">
        <f>BS28+BS21+BS25+BS32</f>
        <v>0</v>
      </c>
      <c r="BT20" s="31">
        <f>BT28+BT21+BT25+BT32</f>
        <v>0</v>
      </c>
      <c r="BU20" s="31">
        <f>BU28+BU21+BU25+BU32</f>
        <v>0</v>
      </c>
    </row>
    <row r="21" spans="1:73" s="50" customFormat="1" ht="23.25" customHeight="1">
      <c r="A21" s="51"/>
      <c r="B21" s="48" t="s">
        <v>159</v>
      </c>
      <c r="C21" s="49" t="s">
        <v>160</v>
      </c>
      <c r="D21" s="27"/>
      <c r="E21" s="27">
        <f t="shared" si="9"/>
        <v>109003</v>
      </c>
      <c r="F21" s="31">
        <f t="shared" ref="F21:F26" si="15">G21+H21</f>
        <v>0</v>
      </c>
      <c r="G21" s="31">
        <f t="shared" ref="G21:BT21" si="16">G22+G23</f>
        <v>0</v>
      </c>
      <c r="H21" s="31">
        <f t="shared" si="16"/>
        <v>0</v>
      </c>
      <c r="I21" s="31">
        <f t="shared" si="16"/>
        <v>0</v>
      </c>
      <c r="J21" s="31">
        <f t="shared" si="16"/>
        <v>0</v>
      </c>
      <c r="K21" s="31">
        <f t="shared" si="16"/>
        <v>0</v>
      </c>
      <c r="L21" s="31">
        <f t="shared" si="16"/>
        <v>0</v>
      </c>
      <c r="M21" s="31">
        <f t="shared" si="16"/>
        <v>0</v>
      </c>
      <c r="N21" s="31">
        <f t="shared" si="16"/>
        <v>0</v>
      </c>
      <c r="O21" s="31">
        <f t="shared" si="16"/>
        <v>0</v>
      </c>
      <c r="P21" s="31">
        <f t="shared" si="16"/>
        <v>0</v>
      </c>
      <c r="Q21" s="31">
        <f t="shared" si="16"/>
        <v>0</v>
      </c>
      <c r="R21" s="31">
        <f t="shared" si="16"/>
        <v>0</v>
      </c>
      <c r="S21" s="31">
        <f t="shared" si="16"/>
        <v>0</v>
      </c>
      <c r="T21" s="31">
        <f t="shared" si="16"/>
        <v>0</v>
      </c>
      <c r="U21" s="31">
        <f t="shared" si="16"/>
        <v>0</v>
      </c>
      <c r="V21" s="31">
        <f t="shared" si="16"/>
        <v>0</v>
      </c>
      <c r="W21" s="31">
        <f t="shared" si="16"/>
        <v>0</v>
      </c>
      <c r="X21" s="31">
        <f t="shared" si="16"/>
        <v>0</v>
      </c>
      <c r="Y21" s="31">
        <f t="shared" si="16"/>
        <v>0</v>
      </c>
      <c r="Z21" s="31">
        <f t="shared" si="16"/>
        <v>0</v>
      </c>
      <c r="AA21" s="31">
        <f t="shared" si="16"/>
        <v>0</v>
      </c>
      <c r="AB21" s="31">
        <f t="shared" si="16"/>
        <v>0</v>
      </c>
      <c r="AC21" s="31">
        <f t="shared" si="11"/>
        <v>0</v>
      </c>
      <c r="AD21" s="31">
        <f t="shared" si="16"/>
        <v>0</v>
      </c>
      <c r="AE21" s="31">
        <f t="shared" si="16"/>
        <v>0</v>
      </c>
      <c r="AF21" s="31">
        <f t="shared" si="16"/>
        <v>0</v>
      </c>
      <c r="AG21" s="31">
        <f t="shared" si="16"/>
        <v>0</v>
      </c>
      <c r="AH21" s="31">
        <f t="shared" si="16"/>
        <v>0</v>
      </c>
      <c r="AI21" s="31">
        <f t="shared" si="16"/>
        <v>0</v>
      </c>
      <c r="AJ21" s="31">
        <f t="shared" si="16"/>
        <v>0</v>
      </c>
      <c r="AK21" s="31">
        <f t="shared" si="16"/>
        <v>0</v>
      </c>
      <c r="AL21" s="31">
        <f t="shared" si="16"/>
        <v>0</v>
      </c>
      <c r="AM21" s="31"/>
      <c r="AN21" s="31"/>
      <c r="AO21" s="31">
        <f t="shared" si="16"/>
        <v>0</v>
      </c>
      <c r="AP21" s="31">
        <f t="shared" si="16"/>
        <v>0</v>
      </c>
      <c r="AQ21" s="31">
        <f t="shared" si="16"/>
        <v>0</v>
      </c>
      <c r="AR21" s="31">
        <f t="shared" si="16"/>
        <v>0</v>
      </c>
      <c r="AS21" s="31">
        <f t="shared" si="16"/>
        <v>0</v>
      </c>
      <c r="AT21" s="31">
        <f t="shared" si="16"/>
        <v>0</v>
      </c>
      <c r="AU21" s="31">
        <f t="shared" si="16"/>
        <v>0</v>
      </c>
      <c r="AV21" s="31">
        <f t="shared" si="16"/>
        <v>0</v>
      </c>
      <c r="AW21" s="31">
        <f t="shared" si="16"/>
        <v>38569</v>
      </c>
      <c r="AX21" s="31">
        <f>AX22+AX23</f>
        <v>32088</v>
      </c>
      <c r="AY21" s="31">
        <f t="shared" si="16"/>
        <v>0</v>
      </c>
      <c r="AZ21" s="31">
        <f t="shared" si="16"/>
        <v>6481</v>
      </c>
      <c r="BA21" s="31">
        <f t="shared" si="16"/>
        <v>20431</v>
      </c>
      <c r="BB21" s="31">
        <f t="shared" si="16"/>
        <v>24659</v>
      </c>
      <c r="BC21" s="31">
        <f t="shared" si="16"/>
        <v>25344</v>
      </c>
      <c r="BD21" s="31">
        <f t="shared" si="16"/>
        <v>0</v>
      </c>
      <c r="BE21" s="31">
        <f t="shared" si="16"/>
        <v>0</v>
      </c>
      <c r="BF21" s="31">
        <f t="shared" si="16"/>
        <v>0</v>
      </c>
      <c r="BG21" s="31">
        <f t="shared" si="16"/>
        <v>0</v>
      </c>
      <c r="BH21" s="31">
        <f>BH22+BH23</f>
        <v>0</v>
      </c>
      <c r="BI21" s="31">
        <f t="shared" si="16"/>
        <v>0</v>
      </c>
      <c r="BJ21" s="31">
        <f t="shared" si="16"/>
        <v>0</v>
      </c>
      <c r="BK21" s="31">
        <f t="shared" si="16"/>
        <v>0</v>
      </c>
      <c r="BL21" s="31">
        <f>BL22+BL23</f>
        <v>0</v>
      </c>
      <c r="BM21" s="31">
        <f t="shared" si="16"/>
        <v>0</v>
      </c>
      <c r="BN21" s="31">
        <f t="shared" si="16"/>
        <v>0</v>
      </c>
      <c r="BO21" s="31">
        <f t="shared" si="16"/>
        <v>0</v>
      </c>
      <c r="BP21" s="31">
        <f t="shared" si="16"/>
        <v>0</v>
      </c>
      <c r="BQ21" s="31">
        <f t="shared" si="16"/>
        <v>0</v>
      </c>
      <c r="BR21" s="31">
        <f t="shared" si="16"/>
        <v>0</v>
      </c>
      <c r="BS21" s="31">
        <f t="shared" si="16"/>
        <v>0</v>
      </c>
      <c r="BT21" s="31">
        <f t="shared" si="16"/>
        <v>0</v>
      </c>
      <c r="BU21" s="31">
        <f>BU22+BU23</f>
        <v>0</v>
      </c>
    </row>
    <row r="22" spans="1:73" s="50" customFormat="1" ht="23.25" customHeight="1">
      <c r="A22" s="51"/>
      <c r="B22" s="52"/>
      <c r="C22" s="53" t="s">
        <v>161</v>
      </c>
      <c r="D22" s="27"/>
      <c r="E22" s="27">
        <f t="shared" si="9"/>
        <v>73107</v>
      </c>
      <c r="F22" s="31">
        <f t="shared" si="15"/>
        <v>0</v>
      </c>
      <c r="G22" s="30"/>
      <c r="H22" s="30"/>
      <c r="I22" s="31">
        <f t="shared" ref="I22:I27" si="17">SUM(J22:M22)</f>
        <v>0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1">
        <f t="shared" si="11"/>
        <v>0</v>
      </c>
      <c r="AD22" s="31"/>
      <c r="AE22" s="30"/>
      <c r="AF22" s="31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>
        <f>SUM(AX22:AZ22)</f>
        <v>22869</v>
      </c>
      <c r="AX22" s="30">
        <v>16488</v>
      </c>
      <c r="AY22" s="30"/>
      <c r="AZ22" s="30">
        <v>6381</v>
      </c>
      <c r="BA22" s="30">
        <v>17442</v>
      </c>
      <c r="BB22" s="30">
        <v>18522</v>
      </c>
      <c r="BC22" s="30">
        <v>14274</v>
      </c>
      <c r="BD22" s="30"/>
      <c r="BE22" s="30"/>
      <c r="BF22" s="30"/>
      <c r="BG22" s="30"/>
      <c r="BH22" s="32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2"/>
      <c r="BT22" s="32"/>
      <c r="BU22" s="32"/>
    </row>
    <row r="23" spans="1:73" ht="23.25" customHeight="1">
      <c r="A23" s="54"/>
      <c r="B23" s="54"/>
      <c r="C23" s="53" t="s">
        <v>162</v>
      </c>
      <c r="D23" s="27"/>
      <c r="E23" s="27">
        <f t="shared" si="9"/>
        <v>35896</v>
      </c>
      <c r="F23" s="31">
        <f t="shared" si="15"/>
        <v>0</v>
      </c>
      <c r="G23" s="30"/>
      <c r="H23" s="30"/>
      <c r="I23" s="31">
        <f t="shared" si="17"/>
        <v>0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1">
        <f t="shared" si="11"/>
        <v>0</v>
      </c>
      <c r="AD23" s="31"/>
      <c r="AE23" s="30"/>
      <c r="AF23" s="31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>
        <f>SUM(AX23:AZ23)</f>
        <v>15700</v>
      </c>
      <c r="AX23" s="30">
        <f>32088-AX22</f>
        <v>15600</v>
      </c>
      <c r="AY23" s="30"/>
      <c r="AZ23" s="30">
        <v>100</v>
      </c>
      <c r="BA23" s="30">
        <f>20431-BA22</f>
        <v>2989</v>
      </c>
      <c r="BB23" s="30">
        <f>24659-BB22</f>
        <v>6137</v>
      </c>
      <c r="BC23" s="30">
        <f>25344-BC22</f>
        <v>11070</v>
      </c>
      <c r="BD23" s="30"/>
      <c r="BE23" s="30"/>
      <c r="BF23" s="30"/>
      <c r="BG23" s="30"/>
      <c r="BH23" s="32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2"/>
      <c r="BT23" s="32"/>
      <c r="BU23" s="32"/>
    </row>
    <row r="24" spans="1:73" s="129" customFormat="1" ht="23.25" customHeight="1">
      <c r="A24" s="123"/>
      <c r="B24" s="123"/>
      <c r="C24" s="124" t="s">
        <v>163</v>
      </c>
      <c r="D24" s="162"/>
      <c r="E24" s="125">
        <f t="shared" si="9"/>
        <v>18120</v>
      </c>
      <c r="F24" s="126">
        <f t="shared" si="15"/>
        <v>0</v>
      </c>
      <c r="G24" s="127"/>
      <c r="H24" s="127"/>
      <c r="I24" s="126">
        <f>SUM(J24:M24)</f>
        <v>0</v>
      </c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6">
        <f t="shared" si="11"/>
        <v>0</v>
      </c>
      <c r="AD24" s="126"/>
      <c r="AE24" s="127"/>
      <c r="AF24" s="126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>
        <f>SUM(AX24:AZ24)</f>
        <v>3400</v>
      </c>
      <c r="AX24" s="127">
        <v>3400</v>
      </c>
      <c r="AY24" s="127"/>
      <c r="AZ24" s="127"/>
      <c r="BA24" s="127">
        <v>750</v>
      </c>
      <c r="BB24" s="127">
        <v>3000</v>
      </c>
      <c r="BC24" s="127">
        <v>10970</v>
      </c>
      <c r="BD24" s="127"/>
      <c r="BE24" s="127"/>
      <c r="BF24" s="127"/>
      <c r="BG24" s="127"/>
      <c r="BH24" s="128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8"/>
      <c r="BT24" s="128"/>
      <c r="BU24" s="128"/>
    </row>
    <row r="25" spans="1:73" s="50" customFormat="1" ht="30" customHeight="1">
      <c r="A25" s="51"/>
      <c r="B25" s="48" t="s">
        <v>164</v>
      </c>
      <c r="C25" s="57" t="s">
        <v>165</v>
      </c>
      <c r="D25" s="163"/>
      <c r="E25" s="27">
        <f t="shared" si="9"/>
        <v>5750</v>
      </c>
      <c r="F25" s="31">
        <f t="shared" si="15"/>
        <v>0</v>
      </c>
      <c r="G25" s="31"/>
      <c r="H25" s="31"/>
      <c r="I25" s="31">
        <f t="shared" si="17"/>
        <v>0</v>
      </c>
      <c r="J25" s="31"/>
      <c r="K25" s="31"/>
      <c r="L25" s="31"/>
      <c r="M25" s="31"/>
      <c r="N25" s="31"/>
      <c r="O25" s="31"/>
      <c r="P25" s="31"/>
      <c r="Q25" s="31">
        <f>R25</f>
        <v>0</v>
      </c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>
        <f t="shared" si="11"/>
        <v>0</v>
      </c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>
        <f>SUM(AX25:AZ25)</f>
        <v>0</v>
      </c>
      <c r="AX25" s="31"/>
      <c r="AY25" s="31"/>
      <c r="AZ25" s="31"/>
      <c r="BA25" s="31"/>
      <c r="BB25" s="31"/>
      <c r="BC25" s="31"/>
      <c r="BD25" s="31"/>
      <c r="BE25" s="31"/>
      <c r="BF25" s="31"/>
      <c r="BG25" s="31">
        <f>BG26+BG27</f>
        <v>5750</v>
      </c>
      <c r="BH25" s="32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2"/>
      <c r="BT25" s="32"/>
      <c r="BU25" s="32"/>
    </row>
    <row r="26" spans="1:73" s="50" customFormat="1" ht="23.25" customHeight="1">
      <c r="A26" s="51"/>
      <c r="B26" s="51"/>
      <c r="C26" s="57" t="s">
        <v>161</v>
      </c>
      <c r="D26" s="163"/>
      <c r="E26" s="27">
        <f t="shared" si="9"/>
        <v>2350</v>
      </c>
      <c r="F26" s="31">
        <f t="shared" si="15"/>
        <v>0</v>
      </c>
      <c r="G26" s="31"/>
      <c r="H26" s="31"/>
      <c r="I26" s="31">
        <f t="shared" si="17"/>
        <v>0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>
        <f t="shared" si="11"/>
        <v>0</v>
      </c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0">
        <v>2350</v>
      </c>
      <c r="BH26" s="32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2"/>
      <c r="BT26" s="32"/>
      <c r="BU26" s="32"/>
    </row>
    <row r="27" spans="1:73" s="50" customFormat="1" ht="23.25" customHeight="1">
      <c r="A27" s="51"/>
      <c r="B27" s="51"/>
      <c r="C27" s="57" t="s">
        <v>162</v>
      </c>
      <c r="D27" s="163"/>
      <c r="E27" s="27">
        <f t="shared" si="9"/>
        <v>3400</v>
      </c>
      <c r="F27" s="31"/>
      <c r="G27" s="31"/>
      <c r="H27" s="31"/>
      <c r="I27" s="31">
        <f t="shared" si="17"/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>
        <f t="shared" si="11"/>
        <v>0</v>
      </c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0">
        <f>5750-BG26</f>
        <v>3400</v>
      </c>
      <c r="BH27" s="32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2"/>
      <c r="BT27" s="32"/>
      <c r="BU27" s="32"/>
    </row>
    <row r="28" spans="1:73" s="50" customFormat="1" ht="23.25" customHeight="1">
      <c r="A28" s="51"/>
      <c r="B28" s="48" t="s">
        <v>166</v>
      </c>
      <c r="C28" s="49" t="s">
        <v>221</v>
      </c>
      <c r="D28" s="27"/>
      <c r="E28" s="27">
        <f t="shared" si="9"/>
        <v>68557</v>
      </c>
      <c r="F28" s="31">
        <f>F29+F30</f>
        <v>0</v>
      </c>
      <c r="G28" s="31">
        <f t="shared" ref="G28:BT28" si="18">G29+G30</f>
        <v>0</v>
      </c>
      <c r="H28" s="31">
        <f t="shared" si="18"/>
        <v>0</v>
      </c>
      <c r="I28" s="31">
        <f t="shared" si="18"/>
        <v>0</v>
      </c>
      <c r="J28" s="31">
        <f t="shared" si="18"/>
        <v>0</v>
      </c>
      <c r="K28" s="31">
        <f t="shared" si="18"/>
        <v>0</v>
      </c>
      <c r="L28" s="31">
        <f t="shared" si="18"/>
        <v>0</v>
      </c>
      <c r="M28" s="31">
        <f t="shared" si="18"/>
        <v>0</v>
      </c>
      <c r="N28" s="31">
        <f t="shared" si="18"/>
        <v>0</v>
      </c>
      <c r="O28" s="31">
        <f t="shared" si="18"/>
        <v>0</v>
      </c>
      <c r="P28" s="31">
        <f t="shared" si="18"/>
        <v>0</v>
      </c>
      <c r="Q28" s="31">
        <f t="shared" si="18"/>
        <v>0</v>
      </c>
      <c r="R28" s="31">
        <f t="shared" si="18"/>
        <v>0</v>
      </c>
      <c r="S28" s="31">
        <f t="shared" si="18"/>
        <v>0</v>
      </c>
      <c r="T28" s="31">
        <f t="shared" si="18"/>
        <v>0</v>
      </c>
      <c r="U28" s="31">
        <f t="shared" si="18"/>
        <v>0</v>
      </c>
      <c r="V28" s="31">
        <f t="shared" si="18"/>
        <v>0</v>
      </c>
      <c r="W28" s="31">
        <f t="shared" si="18"/>
        <v>0</v>
      </c>
      <c r="X28" s="31">
        <f t="shared" si="18"/>
        <v>0</v>
      </c>
      <c r="Y28" s="31">
        <f t="shared" si="18"/>
        <v>0</v>
      </c>
      <c r="Z28" s="31">
        <f t="shared" si="18"/>
        <v>0</v>
      </c>
      <c r="AA28" s="31">
        <f t="shared" si="18"/>
        <v>0</v>
      </c>
      <c r="AB28" s="31">
        <f t="shared" si="18"/>
        <v>0</v>
      </c>
      <c r="AC28" s="31">
        <f t="shared" si="11"/>
        <v>0</v>
      </c>
      <c r="AD28" s="31">
        <f t="shared" si="18"/>
        <v>0</v>
      </c>
      <c r="AE28" s="31">
        <f t="shared" si="18"/>
        <v>0</v>
      </c>
      <c r="AF28" s="31">
        <f t="shared" si="18"/>
        <v>0</v>
      </c>
      <c r="AG28" s="31">
        <f t="shared" si="18"/>
        <v>0</v>
      </c>
      <c r="AH28" s="31">
        <f t="shared" si="18"/>
        <v>0</v>
      </c>
      <c r="AI28" s="31">
        <f t="shared" si="18"/>
        <v>0</v>
      </c>
      <c r="AJ28" s="31">
        <f t="shared" si="18"/>
        <v>0</v>
      </c>
      <c r="AK28" s="31">
        <f t="shared" si="18"/>
        <v>0</v>
      </c>
      <c r="AL28" s="31">
        <f t="shared" si="18"/>
        <v>0</v>
      </c>
      <c r="AM28" s="31"/>
      <c r="AN28" s="31"/>
      <c r="AO28" s="31">
        <f t="shared" si="18"/>
        <v>0</v>
      </c>
      <c r="AP28" s="31">
        <f t="shared" si="18"/>
        <v>0</v>
      </c>
      <c r="AQ28" s="31">
        <f t="shared" si="18"/>
        <v>0</v>
      </c>
      <c r="AR28" s="31">
        <f t="shared" si="18"/>
        <v>0</v>
      </c>
      <c r="AS28" s="31">
        <f t="shared" si="18"/>
        <v>0</v>
      </c>
      <c r="AT28" s="31">
        <f t="shared" si="18"/>
        <v>0</v>
      </c>
      <c r="AU28" s="31">
        <f t="shared" si="18"/>
        <v>0</v>
      </c>
      <c r="AV28" s="31">
        <f t="shared" si="18"/>
        <v>0</v>
      </c>
      <c r="AW28" s="31">
        <f t="shared" si="18"/>
        <v>5682</v>
      </c>
      <c r="AX28" s="31">
        <f t="shared" si="18"/>
        <v>0</v>
      </c>
      <c r="AY28" s="31">
        <f t="shared" si="18"/>
        <v>5682</v>
      </c>
      <c r="AZ28" s="31">
        <f t="shared" si="18"/>
        <v>0</v>
      </c>
      <c r="BA28" s="31">
        <f t="shared" si="18"/>
        <v>0</v>
      </c>
      <c r="BB28" s="31">
        <f t="shared" si="18"/>
        <v>0</v>
      </c>
      <c r="BC28" s="31">
        <f t="shared" si="18"/>
        <v>0</v>
      </c>
      <c r="BD28" s="31">
        <f t="shared" si="18"/>
        <v>13250</v>
      </c>
      <c r="BE28" s="31">
        <f t="shared" si="18"/>
        <v>18875</v>
      </c>
      <c r="BF28" s="31">
        <f t="shared" si="18"/>
        <v>30750</v>
      </c>
      <c r="BG28" s="31">
        <f t="shared" si="18"/>
        <v>0</v>
      </c>
      <c r="BH28" s="31">
        <f>BH29+BH30</f>
        <v>0</v>
      </c>
      <c r="BI28" s="31">
        <f t="shared" si="18"/>
        <v>0</v>
      </c>
      <c r="BJ28" s="31">
        <f t="shared" si="18"/>
        <v>0</v>
      </c>
      <c r="BK28" s="31">
        <f t="shared" si="18"/>
        <v>0</v>
      </c>
      <c r="BL28" s="31">
        <f t="shared" si="18"/>
        <v>0</v>
      </c>
      <c r="BM28" s="31">
        <f t="shared" si="18"/>
        <v>0</v>
      </c>
      <c r="BN28" s="31">
        <f t="shared" si="18"/>
        <v>0</v>
      </c>
      <c r="BO28" s="31">
        <f t="shared" si="18"/>
        <v>0</v>
      </c>
      <c r="BP28" s="31">
        <f t="shared" si="18"/>
        <v>0</v>
      </c>
      <c r="BQ28" s="31">
        <f t="shared" si="18"/>
        <v>0</v>
      </c>
      <c r="BR28" s="31">
        <f t="shared" si="18"/>
        <v>0</v>
      </c>
      <c r="BS28" s="31">
        <f t="shared" si="18"/>
        <v>0</v>
      </c>
      <c r="BT28" s="31">
        <f t="shared" si="18"/>
        <v>0</v>
      </c>
      <c r="BU28" s="31">
        <f>BU29+BU30</f>
        <v>0</v>
      </c>
    </row>
    <row r="29" spans="1:73" s="56" customFormat="1" ht="23.25" customHeight="1">
      <c r="A29" s="54"/>
      <c r="B29" s="58"/>
      <c r="C29" s="59" t="s">
        <v>161</v>
      </c>
      <c r="D29" s="31"/>
      <c r="E29" s="27">
        <f t="shared" si="9"/>
        <v>23722</v>
      </c>
      <c r="F29" s="30">
        <f>G29+H29</f>
        <v>0</v>
      </c>
      <c r="G29" s="30"/>
      <c r="H29" s="30"/>
      <c r="I29" s="31">
        <f>SUM(J29:M29)</f>
        <v>0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1">
        <f t="shared" si="11"/>
        <v>0</v>
      </c>
      <c r="AD29" s="31"/>
      <c r="AE29" s="30"/>
      <c r="AF29" s="31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>
        <f>SUM(AX29:AZ29)</f>
        <v>5482</v>
      </c>
      <c r="AX29" s="30"/>
      <c r="AY29" s="30">
        <v>5482</v>
      </c>
      <c r="AZ29" s="30"/>
      <c r="BA29" s="30">
        <v>0</v>
      </c>
      <c r="BB29" s="30">
        <v>0</v>
      </c>
      <c r="BC29" s="30"/>
      <c r="BD29" s="30">
        <v>6840</v>
      </c>
      <c r="BE29" s="30">
        <v>0</v>
      </c>
      <c r="BF29" s="30">
        <v>11400</v>
      </c>
      <c r="BG29" s="30"/>
      <c r="BH29" s="32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2"/>
      <c r="BT29" s="32"/>
      <c r="BU29" s="32"/>
    </row>
    <row r="30" spans="1:73" s="56" customFormat="1" ht="23.25" customHeight="1">
      <c r="A30" s="54"/>
      <c r="B30" s="58"/>
      <c r="C30" s="53" t="s">
        <v>162</v>
      </c>
      <c r="D30" s="31"/>
      <c r="E30" s="27">
        <f t="shared" si="9"/>
        <v>44835</v>
      </c>
      <c r="F30" s="30">
        <f>G30+H30</f>
        <v>0</v>
      </c>
      <c r="G30" s="30"/>
      <c r="H30" s="30"/>
      <c r="I30" s="31">
        <f>SUM(J30:M30)</f>
        <v>0</v>
      </c>
      <c r="J30" s="30"/>
      <c r="K30" s="30"/>
      <c r="L30" s="30"/>
      <c r="M30" s="30"/>
      <c r="N30" s="30"/>
      <c r="O30" s="30"/>
      <c r="P30" s="30"/>
      <c r="Q30" s="30">
        <f>R30</f>
        <v>0</v>
      </c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1">
        <f t="shared" si="11"/>
        <v>0</v>
      </c>
      <c r="AD30" s="31"/>
      <c r="AE30" s="30"/>
      <c r="AF30" s="31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>
        <f>SUM(AX30:AZ30)</f>
        <v>200</v>
      </c>
      <c r="AX30" s="30"/>
      <c r="AY30" s="30">
        <f>5682-AY29</f>
        <v>200</v>
      </c>
      <c r="AZ30" s="30"/>
      <c r="BA30" s="30"/>
      <c r="BB30" s="30"/>
      <c r="BC30" s="30"/>
      <c r="BD30" s="30">
        <v>6410</v>
      </c>
      <c r="BE30" s="30">
        <v>18875</v>
      </c>
      <c r="BF30" s="30">
        <v>19350</v>
      </c>
      <c r="BG30" s="30"/>
      <c r="BH30" s="32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2"/>
      <c r="BT30" s="32"/>
      <c r="BU30" s="32"/>
    </row>
    <row r="31" spans="1:73" s="129" customFormat="1" ht="23.25" customHeight="1">
      <c r="A31" s="123"/>
      <c r="B31" s="130"/>
      <c r="C31" s="124" t="s">
        <v>163</v>
      </c>
      <c r="D31" s="162"/>
      <c r="E31" s="125">
        <f t="shared" si="9"/>
        <v>21880</v>
      </c>
      <c r="F31" s="127">
        <f>G31+H31</f>
        <v>0</v>
      </c>
      <c r="G31" s="127"/>
      <c r="H31" s="127"/>
      <c r="I31" s="126">
        <f>SUM(J31:M31)</f>
        <v>0</v>
      </c>
      <c r="J31" s="127"/>
      <c r="K31" s="127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6">
        <f t="shared" si="11"/>
        <v>0</v>
      </c>
      <c r="AD31" s="126"/>
      <c r="AE31" s="127"/>
      <c r="AF31" s="126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>
        <f>SUM(AX31:AZ31)</f>
        <v>100</v>
      </c>
      <c r="AX31" s="127"/>
      <c r="AY31" s="127">
        <v>100</v>
      </c>
      <c r="AZ31" s="127"/>
      <c r="BA31" s="127">
        <v>0</v>
      </c>
      <c r="BB31" s="127">
        <v>0</v>
      </c>
      <c r="BC31" s="127"/>
      <c r="BD31" s="127">
        <v>6000</v>
      </c>
      <c r="BE31" s="127">
        <v>9780</v>
      </c>
      <c r="BF31" s="127">
        <v>6000</v>
      </c>
      <c r="BG31" s="127"/>
      <c r="BH31" s="128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8"/>
      <c r="BT31" s="128"/>
      <c r="BU31" s="128"/>
    </row>
    <row r="32" spans="1:73" s="56" customFormat="1" ht="30" customHeight="1">
      <c r="A32" s="54"/>
      <c r="B32" s="48" t="s">
        <v>167</v>
      </c>
      <c r="C32" s="60" t="s">
        <v>447</v>
      </c>
      <c r="D32" s="167"/>
      <c r="E32" s="27">
        <f t="shared" si="9"/>
        <v>139650</v>
      </c>
      <c r="F32" s="30">
        <f>G32+H32</f>
        <v>0</v>
      </c>
      <c r="G32" s="30"/>
      <c r="H32" s="30"/>
      <c r="I32" s="31">
        <f>SUM(J32:M32)</f>
        <v>139650</v>
      </c>
      <c r="J32" s="30">
        <f>139650-K32-L32-M32</f>
        <v>137838</v>
      </c>
      <c r="K32" s="30">
        <v>12</v>
      </c>
      <c r="L32" s="30">
        <f>700+400</f>
        <v>1100</v>
      </c>
      <c r="M32" s="30">
        <f>1000-300</f>
        <v>700</v>
      </c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1"/>
      <c r="AD32" s="31"/>
      <c r="AE32" s="30"/>
      <c r="AF32" s="31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2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2"/>
      <c r="BT32" s="32"/>
      <c r="BU32" s="32"/>
    </row>
    <row r="33" spans="1:73" s="50" customFormat="1" ht="30" customHeight="1">
      <c r="A33" s="48"/>
      <c r="B33" s="51"/>
      <c r="C33" s="57" t="s">
        <v>168</v>
      </c>
      <c r="D33" s="167">
        <v>903634</v>
      </c>
      <c r="E33" s="27">
        <f t="shared" si="9"/>
        <v>903634</v>
      </c>
      <c r="F33" s="31">
        <f t="shared" ref="F33:AL33" si="19">F34+F37+F41</f>
        <v>2300</v>
      </c>
      <c r="G33" s="31">
        <f t="shared" si="19"/>
        <v>2300</v>
      </c>
      <c r="H33" s="31">
        <f t="shared" si="19"/>
        <v>0</v>
      </c>
      <c r="I33" s="31">
        <f t="shared" si="19"/>
        <v>787534</v>
      </c>
      <c r="J33" s="31">
        <f t="shared" si="19"/>
        <v>759534</v>
      </c>
      <c r="K33" s="31">
        <f t="shared" si="19"/>
        <v>12000</v>
      </c>
      <c r="L33" s="31">
        <f t="shared" si="19"/>
        <v>16000</v>
      </c>
      <c r="M33" s="31">
        <f t="shared" si="19"/>
        <v>0</v>
      </c>
      <c r="N33" s="31">
        <f t="shared" si="19"/>
        <v>17634</v>
      </c>
      <c r="O33" s="31">
        <f>O34+O37+O41</f>
        <v>17634</v>
      </c>
      <c r="P33" s="31">
        <f t="shared" si="19"/>
        <v>0</v>
      </c>
      <c r="Q33" s="31">
        <f t="shared" si="19"/>
        <v>16169</v>
      </c>
      <c r="R33" s="31">
        <f t="shared" si="19"/>
        <v>16169</v>
      </c>
      <c r="S33" s="31">
        <f t="shared" si="19"/>
        <v>27640</v>
      </c>
      <c r="T33" s="31">
        <f t="shared" si="19"/>
        <v>0</v>
      </c>
      <c r="U33" s="31">
        <f t="shared" si="19"/>
        <v>0</v>
      </c>
      <c r="V33" s="31">
        <f t="shared" si="19"/>
        <v>0</v>
      </c>
      <c r="W33" s="31">
        <f t="shared" si="19"/>
        <v>0</v>
      </c>
      <c r="X33" s="31">
        <f t="shared" si="19"/>
        <v>0</v>
      </c>
      <c r="Y33" s="31">
        <f t="shared" si="19"/>
        <v>0</v>
      </c>
      <c r="Z33" s="31">
        <f t="shared" si="19"/>
        <v>0</v>
      </c>
      <c r="AA33" s="31">
        <f t="shared" si="19"/>
        <v>0</v>
      </c>
      <c r="AB33" s="31">
        <f t="shared" si="19"/>
        <v>0</v>
      </c>
      <c r="AC33" s="31">
        <f t="shared" si="19"/>
        <v>100</v>
      </c>
      <c r="AD33" s="31">
        <f t="shared" si="19"/>
        <v>100</v>
      </c>
      <c r="AE33" s="31">
        <f t="shared" si="19"/>
        <v>0</v>
      </c>
      <c r="AF33" s="31">
        <f t="shared" si="19"/>
        <v>0</v>
      </c>
      <c r="AG33" s="31">
        <f t="shared" si="19"/>
        <v>6257</v>
      </c>
      <c r="AH33" s="31">
        <f t="shared" si="19"/>
        <v>0</v>
      </c>
      <c r="AI33" s="31">
        <f t="shared" si="19"/>
        <v>0</v>
      </c>
      <c r="AJ33" s="31">
        <f t="shared" si="19"/>
        <v>0</v>
      </c>
      <c r="AK33" s="31">
        <f t="shared" si="19"/>
        <v>0</v>
      </c>
      <c r="AL33" s="31">
        <f t="shared" si="19"/>
        <v>0</v>
      </c>
      <c r="AM33" s="31"/>
      <c r="AN33" s="31"/>
      <c r="AO33" s="31">
        <f t="shared" ref="AO33:BU33" si="20">AO34+AO37+AO41</f>
        <v>0</v>
      </c>
      <c r="AP33" s="31">
        <f t="shared" si="20"/>
        <v>0</v>
      </c>
      <c r="AQ33" s="31">
        <f t="shared" si="20"/>
        <v>0</v>
      </c>
      <c r="AR33" s="31">
        <f t="shared" si="20"/>
        <v>0</v>
      </c>
      <c r="AS33" s="31">
        <f t="shared" si="20"/>
        <v>0</v>
      </c>
      <c r="AT33" s="31">
        <f t="shared" si="20"/>
        <v>0</v>
      </c>
      <c r="AU33" s="31">
        <f t="shared" si="20"/>
        <v>0</v>
      </c>
      <c r="AV33" s="31">
        <f t="shared" si="20"/>
        <v>0</v>
      </c>
      <c r="AW33" s="31">
        <f t="shared" si="20"/>
        <v>0</v>
      </c>
      <c r="AX33" s="31">
        <f t="shared" si="20"/>
        <v>0</v>
      </c>
      <c r="AY33" s="31">
        <f t="shared" si="20"/>
        <v>0</v>
      </c>
      <c r="AZ33" s="31">
        <f t="shared" si="20"/>
        <v>0</v>
      </c>
      <c r="BA33" s="31">
        <f t="shared" si="20"/>
        <v>7000</v>
      </c>
      <c r="BB33" s="31">
        <f t="shared" si="20"/>
        <v>7000</v>
      </c>
      <c r="BC33" s="31">
        <f t="shared" si="20"/>
        <v>9000</v>
      </c>
      <c r="BD33" s="31">
        <f t="shared" si="20"/>
        <v>6000</v>
      </c>
      <c r="BE33" s="31">
        <f t="shared" si="20"/>
        <v>8000</v>
      </c>
      <c r="BF33" s="31">
        <f t="shared" si="20"/>
        <v>9000</v>
      </c>
      <c r="BG33" s="31">
        <f t="shared" si="20"/>
        <v>0</v>
      </c>
      <c r="BH33" s="31">
        <f t="shared" si="20"/>
        <v>0</v>
      </c>
      <c r="BI33" s="31">
        <f t="shared" si="20"/>
        <v>0</v>
      </c>
      <c r="BJ33" s="31">
        <f t="shared" si="20"/>
        <v>0</v>
      </c>
      <c r="BK33" s="31">
        <f t="shared" si="20"/>
        <v>0</v>
      </c>
      <c r="BL33" s="31">
        <f t="shared" si="20"/>
        <v>0</v>
      </c>
      <c r="BM33" s="31">
        <f t="shared" si="20"/>
        <v>0</v>
      </c>
      <c r="BN33" s="31">
        <f t="shared" si="20"/>
        <v>0</v>
      </c>
      <c r="BO33" s="31">
        <f t="shared" si="20"/>
        <v>0</v>
      </c>
      <c r="BP33" s="31">
        <f t="shared" si="20"/>
        <v>0</v>
      </c>
      <c r="BQ33" s="31">
        <f t="shared" si="20"/>
        <v>0</v>
      </c>
      <c r="BR33" s="31">
        <f t="shared" si="20"/>
        <v>0</v>
      </c>
      <c r="BS33" s="31">
        <f t="shared" si="20"/>
        <v>0</v>
      </c>
      <c r="BT33" s="31">
        <f t="shared" si="20"/>
        <v>0</v>
      </c>
      <c r="BU33" s="31">
        <f t="shared" si="20"/>
        <v>0</v>
      </c>
    </row>
    <row r="34" spans="1:73" s="61" customFormat="1" ht="35.25" customHeight="1">
      <c r="A34" s="51"/>
      <c r="B34" s="51"/>
      <c r="C34" s="57" t="s">
        <v>169</v>
      </c>
      <c r="D34" s="163">
        <v>42000</v>
      </c>
      <c r="E34" s="27">
        <f t="shared" si="9"/>
        <v>42000</v>
      </c>
      <c r="F34" s="31">
        <f>F36+F35</f>
        <v>0</v>
      </c>
      <c r="G34" s="31">
        <f>G36+G35</f>
        <v>0</v>
      </c>
      <c r="H34" s="31">
        <f t="shared" ref="H34:BU34" si="21">H36+H35</f>
        <v>0</v>
      </c>
      <c r="I34" s="31">
        <f>I36+I35</f>
        <v>42000</v>
      </c>
      <c r="J34" s="31">
        <f>J36+J35</f>
        <v>31000</v>
      </c>
      <c r="K34" s="31">
        <f t="shared" si="21"/>
        <v>0</v>
      </c>
      <c r="L34" s="31">
        <f t="shared" si="21"/>
        <v>11000</v>
      </c>
      <c r="M34" s="31">
        <f t="shared" si="21"/>
        <v>0</v>
      </c>
      <c r="N34" s="31">
        <f t="shared" si="21"/>
        <v>0</v>
      </c>
      <c r="O34" s="31">
        <f t="shared" si="21"/>
        <v>0</v>
      </c>
      <c r="P34" s="31">
        <f t="shared" si="21"/>
        <v>0</v>
      </c>
      <c r="Q34" s="31">
        <f t="shared" si="21"/>
        <v>0</v>
      </c>
      <c r="R34" s="31">
        <f t="shared" si="21"/>
        <v>0</v>
      </c>
      <c r="S34" s="31">
        <f t="shared" si="21"/>
        <v>0</v>
      </c>
      <c r="T34" s="31">
        <f t="shared" si="21"/>
        <v>0</v>
      </c>
      <c r="U34" s="31">
        <f t="shared" si="21"/>
        <v>0</v>
      </c>
      <c r="V34" s="31">
        <f t="shared" si="21"/>
        <v>0</v>
      </c>
      <c r="W34" s="31">
        <f t="shared" si="21"/>
        <v>0</v>
      </c>
      <c r="X34" s="31">
        <f t="shared" si="21"/>
        <v>0</v>
      </c>
      <c r="Y34" s="31">
        <f t="shared" si="21"/>
        <v>0</v>
      </c>
      <c r="Z34" s="31">
        <f t="shared" si="21"/>
        <v>0</v>
      </c>
      <c r="AA34" s="31">
        <f t="shared" si="21"/>
        <v>0</v>
      </c>
      <c r="AB34" s="31">
        <f t="shared" si="21"/>
        <v>0</v>
      </c>
      <c r="AC34" s="31">
        <f t="shared" si="21"/>
        <v>0</v>
      </c>
      <c r="AD34" s="31">
        <f t="shared" si="21"/>
        <v>0</v>
      </c>
      <c r="AE34" s="31">
        <f t="shared" si="21"/>
        <v>0</v>
      </c>
      <c r="AF34" s="31">
        <f t="shared" si="21"/>
        <v>0</v>
      </c>
      <c r="AG34" s="31">
        <f t="shared" si="21"/>
        <v>0</v>
      </c>
      <c r="AH34" s="31">
        <f t="shared" si="21"/>
        <v>0</v>
      </c>
      <c r="AI34" s="31">
        <f t="shared" si="21"/>
        <v>0</v>
      </c>
      <c r="AJ34" s="31">
        <f t="shared" si="21"/>
        <v>0</v>
      </c>
      <c r="AK34" s="31">
        <f t="shared" si="21"/>
        <v>0</v>
      </c>
      <c r="AL34" s="31">
        <f t="shared" si="21"/>
        <v>0</v>
      </c>
      <c r="AM34" s="31"/>
      <c r="AN34" s="31"/>
      <c r="AO34" s="31">
        <f t="shared" si="21"/>
        <v>0</v>
      </c>
      <c r="AP34" s="31">
        <f t="shared" si="21"/>
        <v>0</v>
      </c>
      <c r="AQ34" s="31">
        <f t="shared" si="21"/>
        <v>0</v>
      </c>
      <c r="AR34" s="31">
        <f t="shared" si="21"/>
        <v>0</v>
      </c>
      <c r="AS34" s="31">
        <f t="shared" si="21"/>
        <v>0</v>
      </c>
      <c r="AT34" s="31">
        <f t="shared" si="21"/>
        <v>0</v>
      </c>
      <c r="AU34" s="31">
        <f t="shared" si="21"/>
        <v>0</v>
      </c>
      <c r="AV34" s="31">
        <f t="shared" si="21"/>
        <v>0</v>
      </c>
      <c r="AW34" s="31">
        <f t="shared" si="21"/>
        <v>0</v>
      </c>
      <c r="AX34" s="31">
        <f t="shared" si="21"/>
        <v>0</v>
      </c>
      <c r="AY34" s="31">
        <f t="shared" si="21"/>
        <v>0</v>
      </c>
      <c r="AZ34" s="31">
        <f t="shared" si="21"/>
        <v>0</v>
      </c>
      <c r="BA34" s="31">
        <f t="shared" si="21"/>
        <v>0</v>
      </c>
      <c r="BB34" s="31">
        <f t="shared" si="21"/>
        <v>0</v>
      </c>
      <c r="BC34" s="31">
        <f t="shared" si="21"/>
        <v>0</v>
      </c>
      <c r="BD34" s="31">
        <f t="shared" si="21"/>
        <v>0</v>
      </c>
      <c r="BE34" s="31">
        <f t="shared" si="21"/>
        <v>0</v>
      </c>
      <c r="BF34" s="31">
        <f t="shared" si="21"/>
        <v>0</v>
      </c>
      <c r="BG34" s="31">
        <f t="shared" si="21"/>
        <v>0</v>
      </c>
      <c r="BH34" s="31">
        <f t="shared" si="21"/>
        <v>0</v>
      </c>
      <c r="BI34" s="31">
        <f t="shared" si="21"/>
        <v>0</v>
      </c>
      <c r="BJ34" s="31">
        <f t="shared" si="21"/>
        <v>0</v>
      </c>
      <c r="BK34" s="31">
        <f t="shared" si="21"/>
        <v>0</v>
      </c>
      <c r="BL34" s="31">
        <f t="shared" si="21"/>
        <v>0</v>
      </c>
      <c r="BM34" s="31">
        <f t="shared" si="21"/>
        <v>0</v>
      </c>
      <c r="BN34" s="31">
        <f t="shared" si="21"/>
        <v>0</v>
      </c>
      <c r="BO34" s="31">
        <f t="shared" si="21"/>
        <v>0</v>
      </c>
      <c r="BP34" s="31">
        <f t="shared" si="21"/>
        <v>0</v>
      </c>
      <c r="BQ34" s="31">
        <f t="shared" si="21"/>
        <v>0</v>
      </c>
      <c r="BR34" s="31">
        <f t="shared" si="21"/>
        <v>0</v>
      </c>
      <c r="BS34" s="31">
        <f t="shared" si="21"/>
        <v>0</v>
      </c>
      <c r="BT34" s="31">
        <f t="shared" si="21"/>
        <v>0</v>
      </c>
      <c r="BU34" s="31">
        <f t="shared" si="21"/>
        <v>0</v>
      </c>
    </row>
    <row r="35" spans="1:73" s="50" customFormat="1" ht="59.45" customHeight="1">
      <c r="A35" s="51"/>
      <c r="B35" s="62" t="s">
        <v>167</v>
      </c>
      <c r="C35" s="57" t="s">
        <v>170</v>
      </c>
      <c r="D35" s="163">
        <v>1000</v>
      </c>
      <c r="E35" s="27">
        <f t="shared" si="9"/>
        <v>1000</v>
      </c>
      <c r="F35" s="31">
        <f>G35+H35</f>
        <v>0</v>
      </c>
      <c r="G35" s="30"/>
      <c r="H35" s="30"/>
      <c r="I35" s="31">
        <f>J35+K35+L35+M35</f>
        <v>1000</v>
      </c>
      <c r="J35" s="30">
        <v>1000</v>
      </c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</row>
    <row r="36" spans="1:73" s="50" customFormat="1" ht="53.25" customHeight="1">
      <c r="A36" s="51"/>
      <c r="B36" s="48" t="s">
        <v>171</v>
      </c>
      <c r="C36" s="57" t="s">
        <v>172</v>
      </c>
      <c r="D36" s="163">
        <v>41000</v>
      </c>
      <c r="E36" s="27">
        <f t="shared" si="9"/>
        <v>41000</v>
      </c>
      <c r="F36" s="31">
        <f>G36+H36</f>
        <v>0</v>
      </c>
      <c r="G36" s="30"/>
      <c r="H36" s="30"/>
      <c r="I36" s="31">
        <f>J36+K36+L36+M36</f>
        <v>41000</v>
      </c>
      <c r="J36" s="30">
        <f>41000-11000</f>
        <v>30000</v>
      </c>
      <c r="K36" s="30"/>
      <c r="L36" s="30">
        <v>11000</v>
      </c>
      <c r="M36" s="30"/>
      <c r="N36" s="31"/>
      <c r="O36" s="30"/>
      <c r="P36" s="30"/>
      <c r="Q36" s="31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1"/>
      <c r="AD36" s="31"/>
      <c r="AE36" s="30"/>
      <c r="AF36" s="31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2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2"/>
      <c r="BT36" s="32"/>
      <c r="BU36" s="32"/>
    </row>
    <row r="37" spans="1:73" s="50" customFormat="1" ht="47.25" customHeight="1">
      <c r="A37" s="51"/>
      <c r="B37" s="51"/>
      <c r="C37" s="57" t="s">
        <v>173</v>
      </c>
      <c r="D37" s="163">
        <v>6957</v>
      </c>
      <c r="E37" s="27">
        <f t="shared" si="9"/>
        <v>6957</v>
      </c>
      <c r="F37" s="27">
        <f t="shared" ref="F37:BQ37" si="22">F38</f>
        <v>300</v>
      </c>
      <c r="G37" s="27">
        <f t="shared" si="22"/>
        <v>300</v>
      </c>
      <c r="H37" s="27">
        <f t="shared" si="22"/>
        <v>0</v>
      </c>
      <c r="I37" s="27">
        <f t="shared" si="22"/>
        <v>0</v>
      </c>
      <c r="J37" s="27">
        <f t="shared" si="22"/>
        <v>0</v>
      </c>
      <c r="K37" s="27">
        <f t="shared" si="22"/>
        <v>0</v>
      </c>
      <c r="L37" s="27">
        <f t="shared" si="22"/>
        <v>0</v>
      </c>
      <c r="M37" s="27">
        <f t="shared" si="22"/>
        <v>0</v>
      </c>
      <c r="N37" s="27">
        <f t="shared" si="22"/>
        <v>0</v>
      </c>
      <c r="O37" s="27">
        <f t="shared" si="22"/>
        <v>0</v>
      </c>
      <c r="P37" s="27">
        <f t="shared" si="22"/>
        <v>0</v>
      </c>
      <c r="Q37" s="27">
        <f t="shared" si="22"/>
        <v>300</v>
      </c>
      <c r="R37" s="27">
        <f t="shared" si="22"/>
        <v>300</v>
      </c>
      <c r="S37" s="27">
        <f t="shared" si="22"/>
        <v>0</v>
      </c>
      <c r="T37" s="27">
        <f t="shared" si="22"/>
        <v>0</v>
      </c>
      <c r="U37" s="27">
        <f t="shared" si="22"/>
        <v>0</v>
      </c>
      <c r="V37" s="27">
        <f t="shared" si="22"/>
        <v>0</v>
      </c>
      <c r="W37" s="27">
        <f t="shared" si="22"/>
        <v>0</v>
      </c>
      <c r="X37" s="27">
        <f t="shared" si="22"/>
        <v>0</v>
      </c>
      <c r="Y37" s="27">
        <f t="shared" si="22"/>
        <v>0</v>
      </c>
      <c r="Z37" s="27">
        <f t="shared" si="22"/>
        <v>0</v>
      </c>
      <c r="AA37" s="27">
        <f t="shared" si="22"/>
        <v>0</v>
      </c>
      <c r="AB37" s="27">
        <f t="shared" si="22"/>
        <v>0</v>
      </c>
      <c r="AC37" s="27">
        <f t="shared" si="22"/>
        <v>100</v>
      </c>
      <c r="AD37" s="27">
        <f t="shared" si="22"/>
        <v>100</v>
      </c>
      <c r="AE37" s="27">
        <f t="shared" si="22"/>
        <v>0</v>
      </c>
      <c r="AF37" s="27">
        <f t="shared" si="22"/>
        <v>0</v>
      </c>
      <c r="AG37" s="27">
        <f t="shared" si="22"/>
        <v>6257</v>
      </c>
      <c r="AH37" s="27">
        <f t="shared" si="22"/>
        <v>0</v>
      </c>
      <c r="AI37" s="27">
        <f t="shared" si="22"/>
        <v>0</v>
      </c>
      <c r="AJ37" s="27">
        <f t="shared" si="22"/>
        <v>0</v>
      </c>
      <c r="AK37" s="27">
        <f t="shared" si="22"/>
        <v>0</v>
      </c>
      <c r="AL37" s="27">
        <f t="shared" si="22"/>
        <v>0</v>
      </c>
      <c r="AM37" s="27">
        <f t="shared" si="22"/>
        <v>0</v>
      </c>
      <c r="AN37" s="27">
        <f t="shared" si="22"/>
        <v>0</v>
      </c>
      <c r="AO37" s="27">
        <f t="shared" si="22"/>
        <v>0</v>
      </c>
      <c r="AP37" s="27">
        <f t="shared" si="22"/>
        <v>0</v>
      </c>
      <c r="AQ37" s="27">
        <f t="shared" si="22"/>
        <v>0</v>
      </c>
      <c r="AR37" s="27">
        <f t="shared" si="22"/>
        <v>0</v>
      </c>
      <c r="AS37" s="27">
        <f t="shared" si="22"/>
        <v>0</v>
      </c>
      <c r="AT37" s="27">
        <f t="shared" si="22"/>
        <v>0</v>
      </c>
      <c r="AU37" s="27">
        <f t="shared" si="22"/>
        <v>0</v>
      </c>
      <c r="AV37" s="27">
        <f t="shared" si="22"/>
        <v>0</v>
      </c>
      <c r="AW37" s="27">
        <f t="shared" si="22"/>
        <v>0</v>
      </c>
      <c r="AX37" s="27">
        <f t="shared" si="22"/>
        <v>0</v>
      </c>
      <c r="AY37" s="27">
        <f t="shared" si="22"/>
        <v>0</v>
      </c>
      <c r="AZ37" s="27">
        <f t="shared" si="22"/>
        <v>0</v>
      </c>
      <c r="BA37" s="27">
        <f t="shared" si="22"/>
        <v>0</v>
      </c>
      <c r="BB37" s="27">
        <f t="shared" si="22"/>
        <v>0</v>
      </c>
      <c r="BC37" s="27">
        <f t="shared" si="22"/>
        <v>0</v>
      </c>
      <c r="BD37" s="27">
        <f t="shared" si="22"/>
        <v>0</v>
      </c>
      <c r="BE37" s="27">
        <f t="shared" si="22"/>
        <v>0</v>
      </c>
      <c r="BF37" s="27">
        <f t="shared" si="22"/>
        <v>0</v>
      </c>
      <c r="BG37" s="27">
        <f t="shared" si="22"/>
        <v>0</v>
      </c>
      <c r="BH37" s="27">
        <f t="shared" si="22"/>
        <v>0</v>
      </c>
      <c r="BI37" s="27">
        <f t="shared" si="22"/>
        <v>0</v>
      </c>
      <c r="BJ37" s="27">
        <f t="shared" si="22"/>
        <v>0</v>
      </c>
      <c r="BK37" s="27">
        <f t="shared" si="22"/>
        <v>0</v>
      </c>
      <c r="BL37" s="27">
        <f t="shared" si="22"/>
        <v>0</v>
      </c>
      <c r="BM37" s="27">
        <f t="shared" si="22"/>
        <v>0</v>
      </c>
      <c r="BN37" s="27">
        <f t="shared" si="22"/>
        <v>0</v>
      </c>
      <c r="BO37" s="27">
        <f t="shared" si="22"/>
        <v>0</v>
      </c>
      <c r="BP37" s="27">
        <f t="shared" si="22"/>
        <v>0</v>
      </c>
      <c r="BQ37" s="27">
        <f t="shared" si="22"/>
        <v>0</v>
      </c>
      <c r="BR37" s="27">
        <f>BR38</f>
        <v>0</v>
      </c>
      <c r="BS37" s="27">
        <f>BS38</f>
        <v>0</v>
      </c>
      <c r="BT37" s="27">
        <f>BT38</f>
        <v>0</v>
      </c>
      <c r="BU37" s="27">
        <f>BU38</f>
        <v>0</v>
      </c>
    </row>
    <row r="38" spans="1:73" s="50" customFormat="1" ht="35.25" customHeight="1">
      <c r="A38" s="51"/>
      <c r="B38" s="51"/>
      <c r="C38" s="57" t="s">
        <v>174</v>
      </c>
      <c r="D38" s="163">
        <v>6957</v>
      </c>
      <c r="E38" s="27">
        <f t="shared" si="9"/>
        <v>6957</v>
      </c>
      <c r="F38" s="31">
        <f>G38+H38</f>
        <v>300</v>
      </c>
      <c r="G38" s="31">
        <f t="shared" ref="G38:BR38" si="23">G39+G40</f>
        <v>300</v>
      </c>
      <c r="H38" s="31">
        <f t="shared" si="23"/>
        <v>0</v>
      </c>
      <c r="I38" s="31">
        <f>I39+I40</f>
        <v>0</v>
      </c>
      <c r="J38" s="31">
        <f t="shared" si="23"/>
        <v>0</v>
      </c>
      <c r="K38" s="31">
        <f t="shared" si="23"/>
        <v>0</v>
      </c>
      <c r="L38" s="31">
        <f t="shared" si="23"/>
        <v>0</v>
      </c>
      <c r="M38" s="31">
        <f t="shared" si="23"/>
        <v>0</v>
      </c>
      <c r="N38" s="31">
        <f t="shared" si="23"/>
        <v>0</v>
      </c>
      <c r="O38" s="31">
        <f t="shared" si="23"/>
        <v>0</v>
      </c>
      <c r="P38" s="31">
        <f t="shared" si="23"/>
        <v>0</v>
      </c>
      <c r="Q38" s="31">
        <f t="shared" si="23"/>
        <v>300</v>
      </c>
      <c r="R38" s="31">
        <f t="shared" si="23"/>
        <v>300</v>
      </c>
      <c r="S38" s="31">
        <f t="shared" si="23"/>
        <v>0</v>
      </c>
      <c r="T38" s="31">
        <f t="shared" si="23"/>
        <v>0</v>
      </c>
      <c r="U38" s="31">
        <f t="shared" si="23"/>
        <v>0</v>
      </c>
      <c r="V38" s="31">
        <f t="shared" si="23"/>
        <v>0</v>
      </c>
      <c r="W38" s="31">
        <f t="shared" si="23"/>
        <v>0</v>
      </c>
      <c r="X38" s="31">
        <f t="shared" si="23"/>
        <v>0</v>
      </c>
      <c r="Y38" s="31">
        <f t="shared" si="23"/>
        <v>0</v>
      </c>
      <c r="Z38" s="31">
        <f t="shared" si="23"/>
        <v>0</v>
      </c>
      <c r="AA38" s="31">
        <f t="shared" si="23"/>
        <v>0</v>
      </c>
      <c r="AB38" s="31">
        <f t="shared" si="23"/>
        <v>0</v>
      </c>
      <c r="AC38" s="31">
        <f>AD38+AE38</f>
        <v>100</v>
      </c>
      <c r="AD38" s="31">
        <f t="shared" si="23"/>
        <v>100</v>
      </c>
      <c r="AE38" s="31">
        <f t="shared" si="23"/>
        <v>0</v>
      </c>
      <c r="AF38" s="31">
        <f t="shared" si="23"/>
        <v>0</v>
      </c>
      <c r="AG38" s="31">
        <f t="shared" si="23"/>
        <v>6257</v>
      </c>
      <c r="AH38" s="31">
        <f t="shared" si="23"/>
        <v>0</v>
      </c>
      <c r="AI38" s="31">
        <f t="shared" si="23"/>
        <v>0</v>
      </c>
      <c r="AJ38" s="31">
        <f t="shared" si="23"/>
        <v>0</v>
      </c>
      <c r="AK38" s="31">
        <f t="shared" si="23"/>
        <v>0</v>
      </c>
      <c r="AL38" s="31">
        <f t="shared" si="23"/>
        <v>0</v>
      </c>
      <c r="AM38" s="31">
        <f t="shared" si="23"/>
        <v>0</v>
      </c>
      <c r="AN38" s="31">
        <f t="shared" si="23"/>
        <v>0</v>
      </c>
      <c r="AO38" s="31">
        <f t="shared" si="23"/>
        <v>0</v>
      </c>
      <c r="AP38" s="31">
        <f t="shared" si="23"/>
        <v>0</v>
      </c>
      <c r="AQ38" s="31">
        <f t="shared" si="23"/>
        <v>0</v>
      </c>
      <c r="AR38" s="31">
        <f t="shared" si="23"/>
        <v>0</v>
      </c>
      <c r="AS38" s="31">
        <f t="shared" si="23"/>
        <v>0</v>
      </c>
      <c r="AT38" s="31">
        <f t="shared" si="23"/>
        <v>0</v>
      </c>
      <c r="AU38" s="31">
        <f t="shared" si="23"/>
        <v>0</v>
      </c>
      <c r="AV38" s="31">
        <f t="shared" si="23"/>
        <v>0</v>
      </c>
      <c r="AW38" s="31">
        <f t="shared" si="23"/>
        <v>0</v>
      </c>
      <c r="AX38" s="31">
        <f t="shared" si="23"/>
        <v>0</v>
      </c>
      <c r="AY38" s="31">
        <f t="shared" si="23"/>
        <v>0</v>
      </c>
      <c r="AZ38" s="31">
        <f t="shared" si="23"/>
        <v>0</v>
      </c>
      <c r="BA38" s="31">
        <f t="shared" si="23"/>
        <v>0</v>
      </c>
      <c r="BB38" s="31">
        <f t="shared" si="23"/>
        <v>0</v>
      </c>
      <c r="BC38" s="31">
        <f t="shared" si="23"/>
        <v>0</v>
      </c>
      <c r="BD38" s="31">
        <f t="shared" si="23"/>
        <v>0</v>
      </c>
      <c r="BE38" s="31">
        <f t="shared" si="23"/>
        <v>0</v>
      </c>
      <c r="BF38" s="31">
        <f t="shared" si="23"/>
        <v>0</v>
      </c>
      <c r="BG38" s="31">
        <f t="shared" si="23"/>
        <v>0</v>
      </c>
      <c r="BH38" s="31">
        <f t="shared" si="23"/>
        <v>0</v>
      </c>
      <c r="BI38" s="31">
        <f t="shared" si="23"/>
        <v>0</v>
      </c>
      <c r="BJ38" s="31">
        <f t="shared" si="23"/>
        <v>0</v>
      </c>
      <c r="BK38" s="31">
        <f t="shared" si="23"/>
        <v>0</v>
      </c>
      <c r="BL38" s="31">
        <f t="shared" si="23"/>
        <v>0</v>
      </c>
      <c r="BM38" s="31">
        <f t="shared" si="23"/>
        <v>0</v>
      </c>
      <c r="BN38" s="31">
        <f t="shared" si="23"/>
        <v>0</v>
      </c>
      <c r="BO38" s="31">
        <f t="shared" si="23"/>
        <v>0</v>
      </c>
      <c r="BP38" s="31">
        <f t="shared" si="23"/>
        <v>0</v>
      </c>
      <c r="BQ38" s="31">
        <f t="shared" si="23"/>
        <v>0</v>
      </c>
      <c r="BR38" s="31">
        <f t="shared" si="23"/>
        <v>0</v>
      </c>
      <c r="BS38" s="31">
        <f>BS39+BS40</f>
        <v>0</v>
      </c>
      <c r="BT38" s="31">
        <f>BT39+BT40</f>
        <v>0</v>
      </c>
      <c r="BU38" s="31">
        <f>BU39+BU40</f>
        <v>0</v>
      </c>
    </row>
    <row r="39" spans="1:73" s="50" customFormat="1" ht="23.25" customHeight="1">
      <c r="A39" s="51"/>
      <c r="B39" s="131" t="s">
        <v>164</v>
      </c>
      <c r="C39" s="29" t="s">
        <v>175</v>
      </c>
      <c r="D39" s="161"/>
      <c r="E39" s="27">
        <f t="shared" si="9"/>
        <v>5300</v>
      </c>
      <c r="F39" s="31">
        <f>G39+H39</f>
        <v>0</v>
      </c>
      <c r="G39" s="30"/>
      <c r="H39" s="30"/>
      <c r="I39" s="31">
        <f>SUM(J39:M39)</f>
        <v>0</v>
      </c>
      <c r="J39" s="30"/>
      <c r="K39" s="30"/>
      <c r="L39" s="30"/>
      <c r="M39" s="30"/>
      <c r="N39" s="30">
        <f>O39+P39</f>
        <v>0</v>
      </c>
      <c r="O39" s="30"/>
      <c r="P39" s="30"/>
      <c r="Q39" s="31">
        <f>R39</f>
        <v>300</v>
      </c>
      <c r="R39" s="30">
        <v>300</v>
      </c>
      <c r="S39" s="30"/>
      <c r="T39" s="30">
        <f>SUM(U39:AB39)</f>
        <v>0</v>
      </c>
      <c r="U39" s="30"/>
      <c r="V39" s="30"/>
      <c r="W39" s="30"/>
      <c r="X39" s="30"/>
      <c r="Y39" s="30"/>
      <c r="Z39" s="30"/>
      <c r="AA39" s="30"/>
      <c r="AB39" s="30"/>
      <c r="AC39" s="31">
        <f>AD39+AE39</f>
        <v>0</v>
      </c>
      <c r="AD39" s="30"/>
      <c r="AE39" s="30"/>
      <c r="AF39" s="31"/>
      <c r="AG39" s="30">
        <f>6257-AG40</f>
        <v>5000</v>
      </c>
      <c r="AH39" s="30">
        <f>AI39+AJ39</f>
        <v>0</v>
      </c>
      <c r="AI39" s="30"/>
      <c r="AJ39" s="30"/>
      <c r="AK39" s="30"/>
      <c r="AL39" s="30">
        <f>AM39+AN39</f>
        <v>0</v>
      </c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>
        <f>AX39+AY39+AZ39</f>
        <v>0</v>
      </c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2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2"/>
      <c r="BT39" s="32"/>
      <c r="BU39" s="32"/>
    </row>
    <row r="40" spans="1:73" s="50" customFormat="1" ht="23.25" customHeight="1">
      <c r="A40" s="51"/>
      <c r="B40" s="131" t="s">
        <v>167</v>
      </c>
      <c r="C40" s="29" t="s">
        <v>176</v>
      </c>
      <c r="D40" s="161"/>
      <c r="E40" s="27">
        <f t="shared" si="9"/>
        <v>1657</v>
      </c>
      <c r="F40" s="31">
        <f>G40+H40</f>
        <v>300</v>
      </c>
      <c r="G40" s="30">
        <v>300</v>
      </c>
      <c r="H40" s="30"/>
      <c r="I40" s="31">
        <f>SUM(J40:M40)</f>
        <v>0</v>
      </c>
      <c r="J40" s="30"/>
      <c r="K40" s="30"/>
      <c r="L40" s="30"/>
      <c r="M40" s="30"/>
      <c r="N40" s="30">
        <f>O40+P40</f>
        <v>0</v>
      </c>
      <c r="O40" s="30"/>
      <c r="P40" s="30"/>
      <c r="Q40" s="31">
        <f>R40</f>
        <v>0</v>
      </c>
      <c r="R40" s="30"/>
      <c r="S40" s="30"/>
      <c r="T40" s="30">
        <f>SUM(U40:AB40)</f>
        <v>0</v>
      </c>
      <c r="U40" s="30"/>
      <c r="V40" s="30"/>
      <c r="W40" s="30"/>
      <c r="X40" s="30"/>
      <c r="Y40" s="30"/>
      <c r="Z40" s="30"/>
      <c r="AA40" s="30"/>
      <c r="AB40" s="30"/>
      <c r="AC40" s="31">
        <f>AD40+AE40</f>
        <v>100</v>
      </c>
      <c r="AD40" s="30">
        <v>100</v>
      </c>
      <c r="AE40" s="30"/>
      <c r="AF40" s="31"/>
      <c r="AG40" s="30">
        <v>1257</v>
      </c>
      <c r="AH40" s="30"/>
      <c r="AI40" s="30"/>
      <c r="AJ40" s="30"/>
      <c r="AK40" s="30"/>
      <c r="AL40" s="30">
        <f>AM40+AN40</f>
        <v>0</v>
      </c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>
        <f>AX40+AY40+AZ40</f>
        <v>0</v>
      </c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2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2"/>
      <c r="BT40" s="32"/>
      <c r="BU40" s="32"/>
    </row>
    <row r="41" spans="1:73" s="61" customFormat="1" ht="36" customHeight="1">
      <c r="A41" s="51"/>
      <c r="B41" s="51"/>
      <c r="C41" s="57" t="s">
        <v>177</v>
      </c>
      <c r="D41" s="163">
        <v>854677</v>
      </c>
      <c r="E41" s="27">
        <f t="shared" si="9"/>
        <v>854677</v>
      </c>
      <c r="F41" s="31">
        <f t="shared" ref="F41:F46" si="24">G41+H41</f>
        <v>2000</v>
      </c>
      <c r="G41" s="31">
        <f t="shared" ref="G41:M41" si="25">SUM(G43:G46)</f>
        <v>2000</v>
      </c>
      <c r="H41" s="31">
        <f t="shared" si="25"/>
        <v>0</v>
      </c>
      <c r="I41" s="31">
        <f t="shared" si="25"/>
        <v>745534</v>
      </c>
      <c r="J41" s="31">
        <f t="shared" si="25"/>
        <v>728534</v>
      </c>
      <c r="K41" s="31">
        <f t="shared" si="25"/>
        <v>12000</v>
      </c>
      <c r="L41" s="31">
        <f t="shared" si="25"/>
        <v>5000</v>
      </c>
      <c r="M41" s="31">
        <f t="shared" si="25"/>
        <v>0</v>
      </c>
      <c r="N41" s="31">
        <f>SUM(N43:N46)</f>
        <v>17634</v>
      </c>
      <c r="O41" s="31">
        <f>SUM(O43:O46)</f>
        <v>17634</v>
      </c>
      <c r="P41" s="31">
        <f t="shared" ref="P41:AL41" si="26">SUM(P43:P46)</f>
        <v>0</v>
      </c>
      <c r="Q41" s="31">
        <f t="shared" si="26"/>
        <v>15869</v>
      </c>
      <c r="R41" s="31">
        <f t="shared" si="26"/>
        <v>15869</v>
      </c>
      <c r="S41" s="31">
        <f t="shared" si="26"/>
        <v>27640</v>
      </c>
      <c r="T41" s="31">
        <f t="shared" si="26"/>
        <v>0</v>
      </c>
      <c r="U41" s="31">
        <f t="shared" si="26"/>
        <v>0</v>
      </c>
      <c r="V41" s="31">
        <f t="shared" si="26"/>
        <v>0</v>
      </c>
      <c r="W41" s="31">
        <f t="shared" si="26"/>
        <v>0</v>
      </c>
      <c r="X41" s="31">
        <f t="shared" si="26"/>
        <v>0</v>
      </c>
      <c r="Y41" s="31">
        <f t="shared" si="26"/>
        <v>0</v>
      </c>
      <c r="Z41" s="31">
        <f t="shared" si="26"/>
        <v>0</v>
      </c>
      <c r="AA41" s="31">
        <f t="shared" si="26"/>
        <v>0</v>
      </c>
      <c r="AB41" s="31">
        <f t="shared" si="26"/>
        <v>0</v>
      </c>
      <c r="AC41" s="31">
        <f t="shared" si="26"/>
        <v>0</v>
      </c>
      <c r="AD41" s="31">
        <f t="shared" si="26"/>
        <v>0</v>
      </c>
      <c r="AE41" s="31">
        <f t="shared" si="26"/>
        <v>0</v>
      </c>
      <c r="AF41" s="31">
        <f t="shared" si="26"/>
        <v>0</v>
      </c>
      <c r="AG41" s="31">
        <f t="shared" si="26"/>
        <v>0</v>
      </c>
      <c r="AH41" s="31">
        <f t="shared" si="26"/>
        <v>0</v>
      </c>
      <c r="AI41" s="31">
        <f t="shared" si="26"/>
        <v>0</v>
      </c>
      <c r="AJ41" s="31">
        <f t="shared" si="26"/>
        <v>0</v>
      </c>
      <c r="AK41" s="31">
        <f t="shared" si="26"/>
        <v>0</v>
      </c>
      <c r="AL41" s="31">
        <f t="shared" si="26"/>
        <v>0</v>
      </c>
      <c r="AM41" s="31"/>
      <c r="AN41" s="31"/>
      <c r="AO41" s="31">
        <f t="shared" ref="AO41:BU41" si="27">SUM(AO43:AO46)</f>
        <v>0</v>
      </c>
      <c r="AP41" s="31">
        <f t="shared" si="27"/>
        <v>0</v>
      </c>
      <c r="AQ41" s="31">
        <f t="shared" si="27"/>
        <v>0</v>
      </c>
      <c r="AR41" s="31">
        <f t="shared" si="27"/>
        <v>0</v>
      </c>
      <c r="AS41" s="31">
        <f t="shared" si="27"/>
        <v>0</v>
      </c>
      <c r="AT41" s="31">
        <f t="shared" si="27"/>
        <v>0</v>
      </c>
      <c r="AU41" s="31">
        <f t="shared" si="27"/>
        <v>0</v>
      </c>
      <c r="AV41" s="31">
        <f t="shared" si="27"/>
        <v>0</v>
      </c>
      <c r="AW41" s="31">
        <f t="shared" si="27"/>
        <v>0</v>
      </c>
      <c r="AX41" s="31">
        <f t="shared" si="27"/>
        <v>0</v>
      </c>
      <c r="AY41" s="31">
        <f t="shared" si="27"/>
        <v>0</v>
      </c>
      <c r="AZ41" s="31">
        <f t="shared" si="27"/>
        <v>0</v>
      </c>
      <c r="BA41" s="31">
        <f t="shared" si="27"/>
        <v>7000</v>
      </c>
      <c r="BB41" s="31">
        <f t="shared" si="27"/>
        <v>7000</v>
      </c>
      <c r="BC41" s="31">
        <f t="shared" si="27"/>
        <v>9000</v>
      </c>
      <c r="BD41" s="31">
        <f t="shared" si="27"/>
        <v>6000</v>
      </c>
      <c r="BE41" s="31">
        <f t="shared" si="27"/>
        <v>8000</v>
      </c>
      <c r="BF41" s="31">
        <f t="shared" si="27"/>
        <v>9000</v>
      </c>
      <c r="BG41" s="31">
        <f t="shared" si="27"/>
        <v>0</v>
      </c>
      <c r="BH41" s="31">
        <f t="shared" si="27"/>
        <v>0</v>
      </c>
      <c r="BI41" s="31">
        <f t="shared" si="27"/>
        <v>0</v>
      </c>
      <c r="BJ41" s="31">
        <f t="shared" si="27"/>
        <v>0</v>
      </c>
      <c r="BK41" s="31">
        <f t="shared" si="27"/>
        <v>0</v>
      </c>
      <c r="BL41" s="31">
        <f t="shared" si="27"/>
        <v>0</v>
      </c>
      <c r="BM41" s="31">
        <f t="shared" si="27"/>
        <v>0</v>
      </c>
      <c r="BN41" s="31">
        <f t="shared" si="27"/>
        <v>0</v>
      </c>
      <c r="BO41" s="31">
        <f t="shared" si="27"/>
        <v>0</v>
      </c>
      <c r="BP41" s="31">
        <f t="shared" si="27"/>
        <v>0</v>
      </c>
      <c r="BQ41" s="31">
        <f t="shared" si="27"/>
        <v>0</v>
      </c>
      <c r="BR41" s="31">
        <f t="shared" si="27"/>
        <v>0</v>
      </c>
      <c r="BS41" s="31">
        <f t="shared" si="27"/>
        <v>0</v>
      </c>
      <c r="BT41" s="31">
        <f t="shared" si="27"/>
        <v>0</v>
      </c>
      <c r="BU41" s="31">
        <f t="shared" si="27"/>
        <v>0</v>
      </c>
    </row>
    <row r="42" spans="1:73" s="50" customFormat="1" ht="36" customHeight="1">
      <c r="A42" s="51"/>
      <c r="B42" s="48" t="s">
        <v>448</v>
      </c>
      <c r="C42" s="57" t="s">
        <v>178</v>
      </c>
      <c r="D42" s="163">
        <v>807403</v>
      </c>
      <c r="E42" s="27">
        <f t="shared" si="9"/>
        <v>807403</v>
      </c>
      <c r="F42" s="31">
        <f>F43+F44</f>
        <v>0</v>
      </c>
      <c r="G42" s="31">
        <f t="shared" ref="G42:BR42" si="28">G43+G44</f>
        <v>0</v>
      </c>
      <c r="H42" s="31">
        <f t="shared" si="28"/>
        <v>0</v>
      </c>
      <c r="I42" s="31">
        <f t="shared" si="28"/>
        <v>745534</v>
      </c>
      <c r="J42" s="31">
        <f t="shared" si="28"/>
        <v>728534</v>
      </c>
      <c r="K42" s="31">
        <f t="shared" si="28"/>
        <v>12000</v>
      </c>
      <c r="L42" s="31">
        <f t="shared" si="28"/>
        <v>5000</v>
      </c>
      <c r="M42" s="31">
        <f t="shared" si="28"/>
        <v>0</v>
      </c>
      <c r="N42" s="31">
        <f t="shared" si="28"/>
        <v>0</v>
      </c>
      <c r="O42" s="31">
        <f t="shared" si="28"/>
        <v>0</v>
      </c>
      <c r="P42" s="31">
        <f t="shared" si="28"/>
        <v>0</v>
      </c>
      <c r="Q42" s="31">
        <f t="shared" si="28"/>
        <v>15869</v>
      </c>
      <c r="R42" s="31">
        <f t="shared" si="28"/>
        <v>15869</v>
      </c>
      <c r="S42" s="31">
        <f t="shared" si="28"/>
        <v>0</v>
      </c>
      <c r="T42" s="31">
        <f t="shared" si="28"/>
        <v>0</v>
      </c>
      <c r="U42" s="31">
        <f t="shared" si="28"/>
        <v>0</v>
      </c>
      <c r="V42" s="31">
        <f t="shared" si="28"/>
        <v>0</v>
      </c>
      <c r="W42" s="31">
        <f t="shared" si="28"/>
        <v>0</v>
      </c>
      <c r="X42" s="31">
        <f t="shared" si="28"/>
        <v>0</v>
      </c>
      <c r="Y42" s="31">
        <f t="shared" si="28"/>
        <v>0</v>
      </c>
      <c r="Z42" s="31">
        <f t="shared" si="28"/>
        <v>0</v>
      </c>
      <c r="AA42" s="31">
        <f t="shared" si="28"/>
        <v>0</v>
      </c>
      <c r="AB42" s="31">
        <f t="shared" si="28"/>
        <v>0</v>
      </c>
      <c r="AC42" s="31">
        <f t="shared" si="28"/>
        <v>0</v>
      </c>
      <c r="AD42" s="31">
        <f t="shared" si="28"/>
        <v>0</v>
      </c>
      <c r="AE42" s="31">
        <f t="shared" si="28"/>
        <v>0</v>
      </c>
      <c r="AF42" s="31">
        <f t="shared" si="28"/>
        <v>0</v>
      </c>
      <c r="AG42" s="31">
        <f t="shared" si="28"/>
        <v>0</v>
      </c>
      <c r="AH42" s="31">
        <f t="shared" si="28"/>
        <v>0</v>
      </c>
      <c r="AI42" s="31">
        <f t="shared" si="28"/>
        <v>0</v>
      </c>
      <c r="AJ42" s="31">
        <f t="shared" si="28"/>
        <v>0</v>
      </c>
      <c r="AK42" s="31">
        <f t="shared" si="28"/>
        <v>0</v>
      </c>
      <c r="AL42" s="31">
        <f t="shared" si="28"/>
        <v>0</v>
      </c>
      <c r="AM42" s="31">
        <f t="shared" si="28"/>
        <v>0</v>
      </c>
      <c r="AN42" s="31">
        <f t="shared" si="28"/>
        <v>0</v>
      </c>
      <c r="AO42" s="31">
        <f t="shared" si="28"/>
        <v>0</v>
      </c>
      <c r="AP42" s="31">
        <f t="shared" si="28"/>
        <v>0</v>
      </c>
      <c r="AQ42" s="31">
        <f t="shared" si="28"/>
        <v>0</v>
      </c>
      <c r="AR42" s="31">
        <f t="shared" si="28"/>
        <v>0</v>
      </c>
      <c r="AS42" s="31">
        <f t="shared" si="28"/>
        <v>0</v>
      </c>
      <c r="AT42" s="31">
        <f t="shared" si="28"/>
        <v>0</v>
      </c>
      <c r="AU42" s="31">
        <f t="shared" si="28"/>
        <v>0</v>
      </c>
      <c r="AV42" s="31">
        <f t="shared" si="28"/>
        <v>0</v>
      </c>
      <c r="AW42" s="31">
        <f t="shared" si="28"/>
        <v>0</v>
      </c>
      <c r="AX42" s="31">
        <f t="shared" si="28"/>
        <v>0</v>
      </c>
      <c r="AY42" s="31">
        <f t="shared" si="28"/>
        <v>0</v>
      </c>
      <c r="AZ42" s="31">
        <f t="shared" si="28"/>
        <v>0</v>
      </c>
      <c r="BA42" s="31">
        <f t="shared" si="28"/>
        <v>7000</v>
      </c>
      <c r="BB42" s="31">
        <f t="shared" si="28"/>
        <v>7000</v>
      </c>
      <c r="BC42" s="31">
        <f t="shared" si="28"/>
        <v>9000</v>
      </c>
      <c r="BD42" s="31">
        <f t="shared" si="28"/>
        <v>6000</v>
      </c>
      <c r="BE42" s="31">
        <f t="shared" si="28"/>
        <v>8000</v>
      </c>
      <c r="BF42" s="31">
        <f t="shared" si="28"/>
        <v>9000</v>
      </c>
      <c r="BG42" s="31">
        <f t="shared" si="28"/>
        <v>0</v>
      </c>
      <c r="BH42" s="31">
        <f t="shared" si="28"/>
        <v>0</v>
      </c>
      <c r="BI42" s="31">
        <f t="shared" si="28"/>
        <v>0</v>
      </c>
      <c r="BJ42" s="31">
        <f t="shared" si="28"/>
        <v>0</v>
      </c>
      <c r="BK42" s="31">
        <f t="shared" si="28"/>
        <v>0</v>
      </c>
      <c r="BL42" s="31">
        <f>BL43+BL44</f>
        <v>0</v>
      </c>
      <c r="BM42" s="31">
        <f t="shared" si="28"/>
        <v>0</v>
      </c>
      <c r="BN42" s="31">
        <f t="shared" si="28"/>
        <v>0</v>
      </c>
      <c r="BO42" s="31">
        <f t="shared" si="28"/>
        <v>0</v>
      </c>
      <c r="BP42" s="31">
        <f t="shared" si="28"/>
        <v>0</v>
      </c>
      <c r="BQ42" s="31">
        <f t="shared" si="28"/>
        <v>0</v>
      </c>
      <c r="BR42" s="31">
        <f t="shared" si="28"/>
        <v>0</v>
      </c>
      <c r="BS42" s="31">
        <f>BS43+BS44</f>
        <v>0</v>
      </c>
      <c r="BT42" s="31">
        <f>BT43+BT44</f>
        <v>0</v>
      </c>
      <c r="BU42" s="31">
        <f>BU43+BU44</f>
        <v>0</v>
      </c>
    </row>
    <row r="43" spans="1:73" s="50" customFormat="1" ht="30" customHeight="1">
      <c r="A43" s="51"/>
      <c r="B43" s="48"/>
      <c r="C43" s="57" t="s">
        <v>179</v>
      </c>
      <c r="D43" s="163"/>
      <c r="E43" s="27">
        <f t="shared" si="9"/>
        <v>791534</v>
      </c>
      <c r="F43" s="31">
        <f>G43+H43</f>
        <v>0</v>
      </c>
      <c r="G43" s="30"/>
      <c r="H43" s="30"/>
      <c r="I43" s="31">
        <f>SUM(J43:M43)</f>
        <v>745534</v>
      </c>
      <c r="J43" s="30">
        <v>728534</v>
      </c>
      <c r="K43" s="30">
        <v>12000</v>
      </c>
      <c r="L43" s="30">
        <v>5000</v>
      </c>
      <c r="M43" s="30"/>
      <c r="N43" s="30"/>
      <c r="O43" s="30"/>
      <c r="P43" s="30"/>
      <c r="Q43" s="30">
        <f>R43</f>
        <v>0</v>
      </c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1"/>
      <c r="AD43" s="31"/>
      <c r="AE43" s="30"/>
      <c r="AF43" s="31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1"/>
      <c r="AX43" s="30"/>
      <c r="AY43" s="30"/>
      <c r="AZ43" s="30"/>
      <c r="BA43" s="30">
        <v>7000</v>
      </c>
      <c r="BB43" s="30">
        <v>7000</v>
      </c>
      <c r="BC43" s="30">
        <v>9000</v>
      </c>
      <c r="BD43" s="30">
        <v>6000</v>
      </c>
      <c r="BE43" s="30">
        <v>8000</v>
      </c>
      <c r="BF43" s="30">
        <v>9000</v>
      </c>
      <c r="BG43" s="30"/>
      <c r="BH43" s="32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2"/>
      <c r="BT43" s="32"/>
      <c r="BU43" s="32"/>
    </row>
    <row r="44" spans="1:73" s="50" customFormat="1" ht="33.6" customHeight="1">
      <c r="A44" s="51"/>
      <c r="B44" s="48"/>
      <c r="C44" s="57" t="s">
        <v>180</v>
      </c>
      <c r="D44" s="163"/>
      <c r="E44" s="27">
        <f t="shared" si="9"/>
        <v>15869</v>
      </c>
      <c r="F44" s="31">
        <f t="shared" si="24"/>
        <v>0</v>
      </c>
      <c r="G44" s="30"/>
      <c r="H44" s="30"/>
      <c r="I44" s="31">
        <f>SUM(J44:M44)</f>
        <v>0</v>
      </c>
      <c r="J44" s="30"/>
      <c r="K44" s="30"/>
      <c r="L44" s="30"/>
      <c r="M44" s="30"/>
      <c r="N44" s="30">
        <f>O44+P44</f>
        <v>0</v>
      </c>
      <c r="O44" s="30"/>
      <c r="P44" s="30"/>
      <c r="Q44" s="30">
        <f>R44</f>
        <v>15869</v>
      </c>
      <c r="R44" s="30">
        <v>15869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1">
        <f t="shared" ref="AC44:AC54" si="29">AD44+AE44</f>
        <v>0</v>
      </c>
      <c r="AD44" s="31"/>
      <c r="AE44" s="30"/>
      <c r="AF44" s="31"/>
      <c r="AG44" s="30"/>
      <c r="AH44" s="30">
        <f>AI44+AJ44</f>
        <v>0</v>
      </c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1">
        <f>SUM(AX44:AZ44)</f>
        <v>0</v>
      </c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2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2"/>
      <c r="BT44" s="32"/>
      <c r="BU44" s="32"/>
    </row>
    <row r="45" spans="1:73" s="50" customFormat="1" ht="31.9" customHeight="1">
      <c r="A45" s="51"/>
      <c r="B45" s="48" t="s">
        <v>167</v>
      </c>
      <c r="C45" s="57" t="s">
        <v>181</v>
      </c>
      <c r="D45" s="163">
        <v>18634</v>
      </c>
      <c r="E45" s="27">
        <f t="shared" si="9"/>
        <v>18634</v>
      </c>
      <c r="F45" s="31">
        <f t="shared" si="24"/>
        <v>1000</v>
      </c>
      <c r="G45" s="30">
        <v>1000</v>
      </c>
      <c r="H45" s="30"/>
      <c r="I45" s="31">
        <f>SUM(J45:M45)</f>
        <v>0</v>
      </c>
      <c r="J45" s="30"/>
      <c r="K45" s="30"/>
      <c r="L45" s="30"/>
      <c r="M45" s="30"/>
      <c r="N45" s="31">
        <f>O45+P45</f>
        <v>17634</v>
      </c>
      <c r="O45" s="30">
        <v>17634</v>
      </c>
      <c r="P45" s="30"/>
      <c r="Q45" s="30">
        <f>R45</f>
        <v>0</v>
      </c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1">
        <f t="shared" si="29"/>
        <v>0</v>
      </c>
      <c r="AD45" s="31"/>
      <c r="AE45" s="30"/>
      <c r="AF45" s="31"/>
      <c r="AG45" s="30"/>
      <c r="AH45" s="30">
        <f>AI45+AJ45</f>
        <v>0</v>
      </c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1">
        <f>SUM(AX45:AZ45)</f>
        <v>0</v>
      </c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2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2"/>
      <c r="BT45" s="32"/>
      <c r="BU45" s="32"/>
    </row>
    <row r="46" spans="1:73" s="50" customFormat="1" ht="35.450000000000003" customHeight="1">
      <c r="A46" s="51"/>
      <c r="B46" s="48" t="s">
        <v>167</v>
      </c>
      <c r="C46" s="57" t="s">
        <v>182</v>
      </c>
      <c r="D46" s="163">
        <v>28640</v>
      </c>
      <c r="E46" s="27">
        <f t="shared" si="9"/>
        <v>28640</v>
      </c>
      <c r="F46" s="31">
        <f t="shared" si="24"/>
        <v>1000</v>
      </c>
      <c r="G46" s="30">
        <v>1000</v>
      </c>
      <c r="H46" s="30"/>
      <c r="I46" s="31">
        <f>SUM(J46:M46)</f>
        <v>0</v>
      </c>
      <c r="J46" s="30"/>
      <c r="K46" s="30"/>
      <c r="L46" s="30"/>
      <c r="M46" s="30"/>
      <c r="N46" s="30">
        <f>O46+P46</f>
        <v>0</v>
      </c>
      <c r="O46" s="30"/>
      <c r="P46" s="30"/>
      <c r="Q46" s="30">
        <f>R46</f>
        <v>0</v>
      </c>
      <c r="R46" s="30"/>
      <c r="S46" s="30">
        <v>27640</v>
      </c>
      <c r="T46" s="30"/>
      <c r="U46" s="30"/>
      <c r="V46" s="30"/>
      <c r="W46" s="30"/>
      <c r="X46" s="30"/>
      <c r="Y46" s="30"/>
      <c r="Z46" s="30"/>
      <c r="AA46" s="30"/>
      <c r="AB46" s="30"/>
      <c r="AC46" s="31">
        <f t="shared" si="29"/>
        <v>0</v>
      </c>
      <c r="AD46" s="31"/>
      <c r="AE46" s="30"/>
      <c r="AF46" s="31"/>
      <c r="AG46" s="30"/>
      <c r="AH46" s="30">
        <f>AI46+AJ46</f>
        <v>0</v>
      </c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1">
        <f>SUM(AX46:AZ46)</f>
        <v>0</v>
      </c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2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2"/>
      <c r="BT46" s="32"/>
      <c r="BU46" s="32"/>
    </row>
    <row r="47" spans="1:73" s="50" customFormat="1" ht="23.25" customHeight="1">
      <c r="A47" s="52">
        <v>100</v>
      </c>
      <c r="B47" s="52"/>
      <c r="C47" s="57" t="s">
        <v>183</v>
      </c>
      <c r="D47" s="163">
        <v>24480</v>
      </c>
      <c r="E47" s="27">
        <f>SUM(F47,I47,N47,Q47,S47,T47,AC47,AF47,AG47,AH47,AK47,AL47,AO47:AW47,BA47:BU47)</f>
        <v>24480</v>
      </c>
      <c r="F47" s="31">
        <f>F49+F51+F52</f>
        <v>0</v>
      </c>
      <c r="G47" s="31">
        <f t="shared" ref="G47:AB47" si="30">G49+G51+G52</f>
        <v>0</v>
      </c>
      <c r="H47" s="31">
        <f t="shared" si="30"/>
        <v>0</v>
      </c>
      <c r="I47" s="31">
        <f t="shared" si="30"/>
        <v>3528</v>
      </c>
      <c r="J47" s="31">
        <f t="shared" si="30"/>
        <v>0</v>
      </c>
      <c r="K47" s="31">
        <f t="shared" si="30"/>
        <v>0</v>
      </c>
      <c r="L47" s="31">
        <f t="shared" si="30"/>
        <v>3528</v>
      </c>
      <c r="M47" s="31">
        <f t="shared" si="30"/>
        <v>0</v>
      </c>
      <c r="N47" s="31">
        <f t="shared" si="30"/>
        <v>0</v>
      </c>
      <c r="O47" s="31">
        <f t="shared" si="30"/>
        <v>0</v>
      </c>
      <c r="P47" s="31">
        <f t="shared" si="30"/>
        <v>0</v>
      </c>
      <c r="Q47" s="31">
        <f t="shared" si="30"/>
        <v>0</v>
      </c>
      <c r="R47" s="31">
        <f t="shared" si="30"/>
        <v>0</v>
      </c>
      <c r="S47" s="31">
        <f t="shared" si="30"/>
        <v>0</v>
      </c>
      <c r="T47" s="31">
        <f t="shared" si="30"/>
        <v>0</v>
      </c>
      <c r="U47" s="31">
        <f t="shared" si="30"/>
        <v>0</v>
      </c>
      <c r="V47" s="31">
        <f t="shared" si="30"/>
        <v>0</v>
      </c>
      <c r="W47" s="31">
        <f t="shared" si="30"/>
        <v>0</v>
      </c>
      <c r="X47" s="31">
        <f t="shared" si="30"/>
        <v>0</v>
      </c>
      <c r="Y47" s="31">
        <f t="shared" si="30"/>
        <v>0</v>
      </c>
      <c r="Z47" s="31">
        <f t="shared" si="30"/>
        <v>0</v>
      </c>
      <c r="AA47" s="31">
        <f t="shared" si="30"/>
        <v>0</v>
      </c>
      <c r="AB47" s="31">
        <f t="shared" si="30"/>
        <v>0</v>
      </c>
      <c r="AC47" s="31">
        <f t="shared" si="29"/>
        <v>0</v>
      </c>
      <c r="AD47" s="31">
        <f t="shared" ref="AD47:AT47" si="31">AD49+AD51+AD52</f>
        <v>0</v>
      </c>
      <c r="AE47" s="31">
        <f t="shared" si="31"/>
        <v>0</v>
      </c>
      <c r="AF47" s="31">
        <f t="shared" si="31"/>
        <v>0</v>
      </c>
      <c r="AG47" s="31">
        <f t="shared" si="31"/>
        <v>0</v>
      </c>
      <c r="AH47" s="31">
        <f t="shared" si="31"/>
        <v>0</v>
      </c>
      <c r="AI47" s="31">
        <f t="shared" si="31"/>
        <v>0</v>
      </c>
      <c r="AJ47" s="31">
        <f t="shared" si="31"/>
        <v>0</v>
      </c>
      <c r="AK47" s="31">
        <f t="shared" si="31"/>
        <v>0</v>
      </c>
      <c r="AL47" s="31">
        <f t="shared" si="31"/>
        <v>0</v>
      </c>
      <c r="AM47" s="31">
        <f t="shared" si="31"/>
        <v>0</v>
      </c>
      <c r="AN47" s="31">
        <f t="shared" si="31"/>
        <v>0</v>
      </c>
      <c r="AO47" s="31">
        <f t="shared" si="31"/>
        <v>0</v>
      </c>
      <c r="AP47" s="31">
        <f t="shared" si="31"/>
        <v>20952</v>
      </c>
      <c r="AQ47" s="31">
        <f t="shared" si="31"/>
        <v>0</v>
      </c>
      <c r="AR47" s="31">
        <f t="shared" si="31"/>
        <v>0</v>
      </c>
      <c r="AS47" s="31">
        <f t="shared" si="31"/>
        <v>0</v>
      </c>
      <c r="AT47" s="31">
        <f t="shared" si="31"/>
        <v>0</v>
      </c>
      <c r="AU47" s="31"/>
      <c r="AV47" s="31"/>
      <c r="AW47" s="31">
        <f t="shared" ref="AW47:BU47" si="32">AW49+AW51+AW52</f>
        <v>0</v>
      </c>
      <c r="AX47" s="31">
        <f t="shared" si="32"/>
        <v>0</v>
      </c>
      <c r="AY47" s="31">
        <f t="shared" si="32"/>
        <v>0</v>
      </c>
      <c r="AZ47" s="31">
        <f t="shared" si="32"/>
        <v>0</v>
      </c>
      <c r="BA47" s="31">
        <f t="shared" si="32"/>
        <v>0</v>
      </c>
      <c r="BB47" s="31">
        <f t="shared" si="32"/>
        <v>0</v>
      </c>
      <c r="BC47" s="31">
        <f t="shared" si="32"/>
        <v>0</v>
      </c>
      <c r="BD47" s="31">
        <f t="shared" si="32"/>
        <v>0</v>
      </c>
      <c r="BE47" s="31">
        <f t="shared" si="32"/>
        <v>0</v>
      </c>
      <c r="BF47" s="31">
        <f t="shared" si="32"/>
        <v>0</v>
      </c>
      <c r="BG47" s="31">
        <f t="shared" si="32"/>
        <v>0</v>
      </c>
      <c r="BH47" s="31">
        <f t="shared" si="32"/>
        <v>0</v>
      </c>
      <c r="BI47" s="31">
        <f t="shared" si="32"/>
        <v>0</v>
      </c>
      <c r="BJ47" s="31">
        <f t="shared" si="32"/>
        <v>0</v>
      </c>
      <c r="BK47" s="31">
        <f t="shared" si="32"/>
        <v>0</v>
      </c>
      <c r="BL47" s="31">
        <f t="shared" si="32"/>
        <v>0</v>
      </c>
      <c r="BM47" s="31">
        <f t="shared" si="32"/>
        <v>0</v>
      </c>
      <c r="BN47" s="31">
        <f t="shared" si="32"/>
        <v>0</v>
      </c>
      <c r="BO47" s="31">
        <f t="shared" si="32"/>
        <v>0</v>
      </c>
      <c r="BP47" s="31">
        <f t="shared" si="32"/>
        <v>0</v>
      </c>
      <c r="BQ47" s="31">
        <f t="shared" si="32"/>
        <v>0</v>
      </c>
      <c r="BR47" s="31">
        <f t="shared" si="32"/>
        <v>0</v>
      </c>
      <c r="BS47" s="31">
        <f t="shared" si="32"/>
        <v>0</v>
      </c>
      <c r="BT47" s="31">
        <f t="shared" si="32"/>
        <v>0</v>
      </c>
      <c r="BU47" s="31">
        <f t="shared" si="32"/>
        <v>0</v>
      </c>
    </row>
    <row r="48" spans="1:73" s="50" customFormat="1" ht="23.25" customHeight="1">
      <c r="A48" s="52"/>
      <c r="B48" s="52">
        <v>102</v>
      </c>
      <c r="C48" s="57" t="s">
        <v>184</v>
      </c>
      <c r="D48" s="163">
        <v>24480</v>
      </c>
      <c r="E48" s="27">
        <f>E49+E51+E52</f>
        <v>24480</v>
      </c>
      <c r="F48" s="31">
        <f t="shared" ref="F48:AN48" si="33">SUM(F49:F52)</f>
        <v>0</v>
      </c>
      <c r="G48" s="31">
        <f t="shared" si="33"/>
        <v>0</v>
      </c>
      <c r="H48" s="31">
        <f t="shared" si="33"/>
        <v>0</v>
      </c>
      <c r="I48" s="31">
        <f>SUM(I49,I51:I52)</f>
        <v>3528</v>
      </c>
      <c r="J48" s="31">
        <f t="shared" si="33"/>
        <v>0</v>
      </c>
      <c r="K48" s="31">
        <f t="shared" si="33"/>
        <v>0</v>
      </c>
      <c r="L48" s="31">
        <f>SUM(L49,L51:L52)</f>
        <v>3528</v>
      </c>
      <c r="M48" s="31">
        <f t="shared" si="33"/>
        <v>0</v>
      </c>
      <c r="N48" s="31">
        <f t="shared" si="33"/>
        <v>0</v>
      </c>
      <c r="O48" s="31">
        <f t="shared" si="33"/>
        <v>0</v>
      </c>
      <c r="P48" s="31">
        <f t="shared" si="33"/>
        <v>0</v>
      </c>
      <c r="Q48" s="31">
        <f t="shared" si="33"/>
        <v>0</v>
      </c>
      <c r="R48" s="31">
        <f t="shared" si="33"/>
        <v>0</v>
      </c>
      <c r="S48" s="31">
        <f t="shared" si="33"/>
        <v>0</v>
      </c>
      <c r="T48" s="31">
        <f t="shared" si="33"/>
        <v>0</v>
      </c>
      <c r="U48" s="31">
        <f t="shared" si="33"/>
        <v>0</v>
      </c>
      <c r="V48" s="31">
        <f t="shared" si="33"/>
        <v>0</v>
      </c>
      <c r="W48" s="31">
        <f t="shared" si="33"/>
        <v>0</v>
      </c>
      <c r="X48" s="31">
        <f t="shared" si="33"/>
        <v>0</v>
      </c>
      <c r="Y48" s="31">
        <f t="shared" si="33"/>
        <v>0</v>
      </c>
      <c r="Z48" s="31">
        <f t="shared" si="33"/>
        <v>0</v>
      </c>
      <c r="AA48" s="31">
        <f t="shared" si="33"/>
        <v>0</v>
      </c>
      <c r="AB48" s="31">
        <f t="shared" si="33"/>
        <v>0</v>
      </c>
      <c r="AC48" s="31">
        <f t="shared" si="33"/>
        <v>0</v>
      </c>
      <c r="AD48" s="31">
        <f t="shared" si="33"/>
        <v>0</v>
      </c>
      <c r="AE48" s="31">
        <f t="shared" si="33"/>
        <v>0</v>
      </c>
      <c r="AF48" s="31">
        <f t="shared" si="33"/>
        <v>0</v>
      </c>
      <c r="AG48" s="31">
        <f t="shared" si="33"/>
        <v>0</v>
      </c>
      <c r="AH48" s="31">
        <f t="shared" si="33"/>
        <v>0</v>
      </c>
      <c r="AI48" s="31">
        <f t="shared" si="33"/>
        <v>0</v>
      </c>
      <c r="AJ48" s="31">
        <f t="shared" si="33"/>
        <v>0</v>
      </c>
      <c r="AK48" s="31">
        <f t="shared" si="33"/>
        <v>0</v>
      </c>
      <c r="AL48" s="31">
        <f t="shared" si="33"/>
        <v>0</v>
      </c>
      <c r="AM48" s="31">
        <f t="shared" si="33"/>
        <v>0</v>
      </c>
      <c r="AN48" s="31">
        <f t="shared" si="33"/>
        <v>0</v>
      </c>
      <c r="AO48" s="31">
        <v>0</v>
      </c>
      <c r="AP48" s="31">
        <f>SUM(AP49,AP51:AP52)</f>
        <v>20952</v>
      </c>
      <c r="AQ48" s="31">
        <v>0</v>
      </c>
      <c r="AR48" s="31">
        <v>0</v>
      </c>
      <c r="AS48" s="31">
        <v>0</v>
      </c>
      <c r="AT48" s="31">
        <v>0</v>
      </c>
      <c r="AU48" s="31"/>
      <c r="AV48" s="31"/>
      <c r="AW48" s="31">
        <f>SUM(AW49:AW52)</f>
        <v>0</v>
      </c>
      <c r="AX48" s="31">
        <f>SUM(AX49:AX52)</f>
        <v>0</v>
      </c>
      <c r="AY48" s="31">
        <f t="shared" ref="AY48" si="34">SUM(AY49:AY52)</f>
        <v>0</v>
      </c>
      <c r="AZ48" s="31">
        <f>SUM(AZ49:AZ52)</f>
        <v>0</v>
      </c>
      <c r="BA48" s="31">
        <f t="shared" ref="BA48:BG48" si="35">SUM(BA49:BA52)</f>
        <v>0</v>
      </c>
      <c r="BB48" s="31">
        <f t="shared" si="35"/>
        <v>0</v>
      </c>
      <c r="BC48" s="31">
        <f t="shared" si="35"/>
        <v>0</v>
      </c>
      <c r="BD48" s="31">
        <f t="shared" si="35"/>
        <v>0</v>
      </c>
      <c r="BE48" s="31">
        <f t="shared" si="35"/>
        <v>0</v>
      </c>
      <c r="BF48" s="31">
        <f t="shared" si="35"/>
        <v>0</v>
      </c>
      <c r="BG48" s="31">
        <f t="shared" si="35"/>
        <v>0</v>
      </c>
      <c r="BH48" s="31">
        <f>SUM(BH49:BH52)</f>
        <v>0</v>
      </c>
      <c r="BI48" s="31">
        <v>0</v>
      </c>
      <c r="BJ48" s="31">
        <v>0</v>
      </c>
      <c r="BK48" s="31">
        <v>0</v>
      </c>
      <c r="BL48" s="31">
        <v>0</v>
      </c>
      <c r="BM48" s="31">
        <v>0</v>
      </c>
      <c r="BN48" s="31">
        <v>0</v>
      </c>
      <c r="BO48" s="31">
        <v>0</v>
      </c>
      <c r="BP48" s="31">
        <v>0</v>
      </c>
      <c r="BQ48" s="31">
        <v>0</v>
      </c>
      <c r="BR48" s="31">
        <v>0</v>
      </c>
      <c r="BS48" s="31">
        <v>0</v>
      </c>
      <c r="BT48" s="31">
        <v>0</v>
      </c>
      <c r="BU48" s="31">
        <v>0</v>
      </c>
    </row>
    <row r="49" spans="1:73" s="50" customFormat="1" ht="23.25" customHeight="1">
      <c r="A49" s="51"/>
      <c r="B49" s="51"/>
      <c r="C49" s="53" t="s">
        <v>161</v>
      </c>
      <c r="D49" s="27"/>
      <c r="E49" s="27">
        <f>SUM(F49,I49,N49,Q49,S49,T49,AC49,AF49,AG49,AH49,AK49,AL49,AO49:AW49,BA49:BU49)</f>
        <v>10480</v>
      </c>
      <c r="F49" s="30">
        <f t="shared" ref="F49:F54" si="36">G49+H49</f>
        <v>0</v>
      </c>
      <c r="G49" s="30"/>
      <c r="H49" s="30"/>
      <c r="I49" s="31">
        <f>SUM(J49:M49)</f>
        <v>3128</v>
      </c>
      <c r="J49" s="30"/>
      <c r="K49" s="30"/>
      <c r="L49" s="30">
        <v>3128</v>
      </c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1">
        <f t="shared" si="29"/>
        <v>0</v>
      </c>
      <c r="AD49" s="31"/>
      <c r="AE49" s="30"/>
      <c r="AF49" s="31"/>
      <c r="AG49" s="30"/>
      <c r="AH49" s="30">
        <f>AI49+AJ49</f>
        <v>0</v>
      </c>
      <c r="AI49" s="30"/>
      <c r="AJ49" s="30"/>
      <c r="AK49" s="30"/>
      <c r="AL49" s="30"/>
      <c r="AM49" s="30"/>
      <c r="AN49" s="30"/>
      <c r="AO49" s="30"/>
      <c r="AP49" s="30">
        <v>7352</v>
      </c>
      <c r="AQ49" s="30"/>
      <c r="AR49" s="30"/>
      <c r="AS49" s="30"/>
      <c r="AT49" s="30"/>
      <c r="AU49" s="30"/>
      <c r="AV49" s="30"/>
      <c r="AW49" s="30">
        <f>AX49+AY49+AZ49</f>
        <v>0</v>
      </c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2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2"/>
      <c r="BT49" s="32"/>
      <c r="BU49" s="32"/>
    </row>
    <row r="50" spans="1:73" s="134" customFormat="1" ht="23.25" customHeight="1">
      <c r="A50" s="132"/>
      <c r="B50" s="132"/>
      <c r="C50" s="133" t="s">
        <v>449</v>
      </c>
      <c r="D50" s="125"/>
      <c r="E50" s="125">
        <f>SUM(F50,I50,N50,Q50,S50,T50,AC50,AF50,AG50,AH50,AK50,AL50,AO50:AW50,BA50:BU50)</f>
        <v>731</v>
      </c>
      <c r="F50" s="127"/>
      <c r="G50" s="127"/>
      <c r="H50" s="127"/>
      <c r="I50" s="126">
        <f>SUM(J50:M50)</f>
        <v>225</v>
      </c>
      <c r="J50" s="127"/>
      <c r="K50" s="127"/>
      <c r="L50" s="127">
        <v>225</v>
      </c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6"/>
      <c r="AD50" s="126"/>
      <c r="AE50" s="127"/>
      <c r="AF50" s="126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>
        <v>506</v>
      </c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8"/>
      <c r="BI50" s="127"/>
      <c r="BJ50" s="127"/>
      <c r="BK50" s="127"/>
      <c r="BL50" s="127"/>
      <c r="BM50" s="127"/>
      <c r="BN50" s="127"/>
      <c r="BO50" s="127"/>
      <c r="BP50" s="127"/>
      <c r="BQ50" s="127"/>
      <c r="BR50" s="127"/>
      <c r="BS50" s="128"/>
      <c r="BT50" s="128"/>
      <c r="BU50" s="128"/>
    </row>
    <row r="51" spans="1:73" s="56" customFormat="1" ht="23.25" customHeight="1">
      <c r="A51" s="54"/>
      <c r="B51" s="54"/>
      <c r="C51" s="53" t="s">
        <v>162</v>
      </c>
      <c r="D51" s="27"/>
      <c r="E51" s="27">
        <f>SUM(F51,I51,N51,Q51,S51,T51,AC51,AF51,AG51,AH51,AK51,AL51,AO51:AW51,BA51:BU51)</f>
        <v>8000</v>
      </c>
      <c r="F51" s="30">
        <f t="shared" si="36"/>
        <v>0</v>
      </c>
      <c r="G51" s="30"/>
      <c r="H51" s="30"/>
      <c r="I51" s="31">
        <f t="shared" ref="I51" si="37">SUM(J51:M51)</f>
        <v>0</v>
      </c>
      <c r="J51" s="30"/>
      <c r="K51" s="30"/>
      <c r="L51" s="30">
        <v>0</v>
      </c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1">
        <f t="shared" si="29"/>
        <v>0</v>
      </c>
      <c r="AD51" s="31"/>
      <c r="AE51" s="30"/>
      <c r="AF51" s="31"/>
      <c r="AG51" s="30"/>
      <c r="AH51" s="30">
        <f t="shared" ref="AH51" si="38">AI51+AJ51</f>
        <v>0</v>
      </c>
      <c r="AI51" s="30"/>
      <c r="AJ51" s="30"/>
      <c r="AK51" s="30"/>
      <c r="AL51" s="30"/>
      <c r="AM51" s="30"/>
      <c r="AN51" s="30"/>
      <c r="AO51" s="30"/>
      <c r="AP51" s="30">
        <v>8000</v>
      </c>
      <c r="AQ51" s="30"/>
      <c r="AR51" s="30"/>
      <c r="AS51" s="30"/>
      <c r="AT51" s="30"/>
      <c r="AU51" s="30"/>
      <c r="AV51" s="30"/>
      <c r="AW51" s="30">
        <f>AX51+AY51+AZ51</f>
        <v>0</v>
      </c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2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2"/>
      <c r="BT51" s="32"/>
      <c r="BU51" s="32"/>
    </row>
    <row r="52" spans="1:73" s="56" customFormat="1" ht="23.25" customHeight="1">
      <c r="A52" s="54"/>
      <c r="B52" s="51"/>
      <c r="C52" s="53" t="s">
        <v>185</v>
      </c>
      <c r="D52" s="27"/>
      <c r="E52" s="27">
        <f>SUM(F52,I52,N52,Q52,S52,T52,AC52,AF52,AG52,AH52,AK52,AL52,AO52:AW52,BA52:BU52)</f>
        <v>6000</v>
      </c>
      <c r="F52" s="31">
        <f t="shared" si="36"/>
        <v>0</v>
      </c>
      <c r="G52" s="30">
        <f>G53+G54</f>
        <v>0</v>
      </c>
      <c r="H52" s="30">
        <f>H53+H54</f>
        <v>0</v>
      </c>
      <c r="I52" s="31">
        <f>SUM(J52:M52)</f>
        <v>400</v>
      </c>
      <c r="J52" s="30">
        <f>J53+J54</f>
        <v>0</v>
      </c>
      <c r="K52" s="30">
        <f>K53+K54</f>
        <v>0</v>
      </c>
      <c r="L52" s="30">
        <v>400</v>
      </c>
      <c r="M52" s="30"/>
      <c r="N52" s="30">
        <f>O52</f>
        <v>0</v>
      </c>
      <c r="O52" s="30"/>
      <c r="P52" s="30"/>
      <c r="Q52" s="30">
        <f>R52</f>
        <v>0</v>
      </c>
      <c r="R52" s="30"/>
      <c r="S52" s="30">
        <f>S53+S54</f>
        <v>0</v>
      </c>
      <c r="T52" s="30">
        <f>T53+T54</f>
        <v>0</v>
      </c>
      <c r="U52" s="30">
        <f>U53</f>
        <v>0</v>
      </c>
      <c r="V52" s="30"/>
      <c r="W52" s="30"/>
      <c r="X52" s="30"/>
      <c r="Y52" s="30"/>
      <c r="Z52" s="30"/>
      <c r="AA52" s="30"/>
      <c r="AB52" s="30"/>
      <c r="AC52" s="31">
        <f t="shared" si="29"/>
        <v>0</v>
      </c>
      <c r="AD52" s="30"/>
      <c r="AE52" s="30"/>
      <c r="AF52" s="30">
        <f>AF53+AF54</f>
        <v>0</v>
      </c>
      <c r="AG52" s="30">
        <f>AG53+AG54</f>
        <v>0</v>
      </c>
      <c r="AH52" s="30">
        <f>AI52+AJ52</f>
        <v>0</v>
      </c>
      <c r="AI52" s="30"/>
      <c r="AJ52" s="30"/>
      <c r="AK52" s="30">
        <f t="shared" ref="AK52:AQ52" si="39">AK53+AK54</f>
        <v>0</v>
      </c>
      <c r="AL52" s="30">
        <f t="shared" si="39"/>
        <v>0</v>
      </c>
      <c r="AM52" s="30">
        <f t="shared" si="39"/>
        <v>0</v>
      </c>
      <c r="AN52" s="30">
        <f t="shared" si="39"/>
        <v>0</v>
      </c>
      <c r="AO52" s="30">
        <f t="shared" si="39"/>
        <v>0</v>
      </c>
      <c r="AP52" s="30">
        <f>AP53+AP54</f>
        <v>5600</v>
      </c>
      <c r="AQ52" s="30">
        <f t="shared" si="39"/>
        <v>0</v>
      </c>
      <c r="AR52" s="30"/>
      <c r="AS52" s="30"/>
      <c r="AT52" s="30"/>
      <c r="AU52" s="30"/>
      <c r="AV52" s="30"/>
      <c r="AW52" s="30">
        <f>AW53+AW54</f>
        <v>0</v>
      </c>
      <c r="AX52" s="30">
        <f>AX53+AX54</f>
        <v>0</v>
      </c>
      <c r="AY52" s="30">
        <f t="shared" ref="AY52:BE52" si="40">AY53+AY54</f>
        <v>0</v>
      </c>
      <c r="AZ52" s="30">
        <f t="shared" si="40"/>
        <v>0</v>
      </c>
      <c r="BA52" s="30">
        <f t="shared" si="40"/>
        <v>0</v>
      </c>
      <c r="BB52" s="30">
        <f t="shared" si="40"/>
        <v>0</v>
      </c>
      <c r="BC52" s="30">
        <f t="shared" si="40"/>
        <v>0</v>
      </c>
      <c r="BD52" s="30">
        <f t="shared" si="40"/>
        <v>0</v>
      </c>
      <c r="BE52" s="30">
        <f t="shared" si="40"/>
        <v>0</v>
      </c>
      <c r="BF52" s="30"/>
      <c r="BG52" s="30">
        <f>BG53+BG54</f>
        <v>0</v>
      </c>
      <c r="BH52" s="32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2"/>
      <c r="BT52" s="32"/>
      <c r="BU52" s="32"/>
    </row>
    <row r="53" spans="1:73" s="56" customFormat="1" ht="23.25" customHeight="1">
      <c r="A53" s="54"/>
      <c r="B53" s="54"/>
      <c r="C53" s="53" t="s">
        <v>186</v>
      </c>
      <c r="D53" s="27"/>
      <c r="E53" s="27">
        <f t="shared" si="9"/>
        <v>3356</v>
      </c>
      <c r="F53" s="31">
        <f t="shared" si="36"/>
        <v>0</v>
      </c>
      <c r="G53" s="30"/>
      <c r="H53" s="30"/>
      <c r="I53" s="31">
        <f>SUM(J53:M53)</f>
        <v>380</v>
      </c>
      <c r="J53" s="30"/>
      <c r="K53" s="30"/>
      <c r="L53" s="30">
        <v>380</v>
      </c>
      <c r="M53" s="30"/>
      <c r="N53" s="30">
        <f>O53</f>
        <v>0</v>
      </c>
      <c r="O53" s="30"/>
      <c r="P53" s="30"/>
      <c r="Q53" s="30"/>
      <c r="R53" s="30"/>
      <c r="S53" s="30"/>
      <c r="T53" s="30">
        <f>U53</f>
        <v>0</v>
      </c>
      <c r="U53" s="30"/>
      <c r="V53" s="30"/>
      <c r="W53" s="30"/>
      <c r="X53" s="30"/>
      <c r="Y53" s="30"/>
      <c r="Z53" s="30"/>
      <c r="AA53" s="30"/>
      <c r="AB53" s="30"/>
      <c r="AC53" s="31">
        <f t="shared" si="29"/>
        <v>0</v>
      </c>
      <c r="AD53" s="30"/>
      <c r="AE53" s="30"/>
      <c r="AF53" s="30"/>
      <c r="AG53" s="30"/>
      <c r="AH53" s="30">
        <f>AI53+AJ53</f>
        <v>0</v>
      </c>
      <c r="AI53" s="30"/>
      <c r="AJ53" s="30"/>
      <c r="AK53" s="30"/>
      <c r="AL53" s="30"/>
      <c r="AM53" s="30"/>
      <c r="AN53" s="30"/>
      <c r="AO53" s="30"/>
      <c r="AP53" s="30">
        <v>2976</v>
      </c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</row>
    <row r="54" spans="1:73" s="56" customFormat="1" ht="23.25" customHeight="1">
      <c r="A54" s="54"/>
      <c r="B54" s="54"/>
      <c r="C54" s="53" t="s">
        <v>187</v>
      </c>
      <c r="D54" s="27"/>
      <c r="E54" s="27">
        <f t="shared" si="9"/>
        <v>2644</v>
      </c>
      <c r="F54" s="31">
        <f t="shared" si="36"/>
        <v>0</v>
      </c>
      <c r="G54" s="30"/>
      <c r="H54" s="30"/>
      <c r="I54" s="31">
        <f>SUM(J54:M54)</f>
        <v>20</v>
      </c>
      <c r="J54" s="30"/>
      <c r="K54" s="30"/>
      <c r="L54" s="30">
        <f>L52-L53</f>
        <v>20</v>
      </c>
      <c r="M54" s="30">
        <f t="shared" ref="M54:BU54" si="41">M52-M53</f>
        <v>0</v>
      </c>
      <c r="N54" s="30">
        <f t="shared" si="41"/>
        <v>0</v>
      </c>
      <c r="O54" s="30">
        <f t="shared" si="41"/>
        <v>0</v>
      </c>
      <c r="P54" s="30">
        <f t="shared" si="41"/>
        <v>0</v>
      </c>
      <c r="Q54" s="30">
        <f>R54</f>
        <v>0</v>
      </c>
      <c r="R54" s="30">
        <f t="shared" si="41"/>
        <v>0</v>
      </c>
      <c r="S54" s="30"/>
      <c r="T54" s="30">
        <f>U54</f>
        <v>0</v>
      </c>
      <c r="U54" s="30"/>
      <c r="V54" s="30">
        <f t="shared" si="41"/>
        <v>0</v>
      </c>
      <c r="W54" s="30">
        <f t="shared" si="41"/>
        <v>0</v>
      </c>
      <c r="X54" s="30">
        <f t="shared" si="41"/>
        <v>0</v>
      </c>
      <c r="Y54" s="30">
        <f t="shared" si="41"/>
        <v>0</v>
      </c>
      <c r="Z54" s="30">
        <f t="shared" si="41"/>
        <v>0</v>
      </c>
      <c r="AA54" s="30">
        <f t="shared" si="41"/>
        <v>0</v>
      </c>
      <c r="AB54" s="30">
        <f t="shared" si="41"/>
        <v>0</v>
      </c>
      <c r="AC54" s="31">
        <f t="shared" si="29"/>
        <v>0</v>
      </c>
      <c r="AD54" s="30">
        <f t="shared" si="41"/>
        <v>0</v>
      </c>
      <c r="AE54" s="30">
        <f t="shared" si="41"/>
        <v>0</v>
      </c>
      <c r="AF54" s="30"/>
      <c r="AG54" s="30"/>
      <c r="AH54" s="30">
        <f>AI54+AJ54</f>
        <v>0</v>
      </c>
      <c r="AI54" s="30">
        <f t="shared" si="41"/>
        <v>0</v>
      </c>
      <c r="AJ54" s="30">
        <f t="shared" si="41"/>
        <v>0</v>
      </c>
      <c r="AK54" s="30"/>
      <c r="AL54" s="30"/>
      <c r="AM54" s="30"/>
      <c r="AN54" s="30"/>
      <c r="AO54" s="30"/>
      <c r="AP54" s="30">
        <v>2624</v>
      </c>
      <c r="AQ54" s="30"/>
      <c r="AR54" s="30">
        <f t="shared" si="41"/>
        <v>0</v>
      </c>
      <c r="AS54" s="30">
        <f t="shared" si="41"/>
        <v>0</v>
      </c>
      <c r="AT54" s="30">
        <f t="shared" si="41"/>
        <v>0</v>
      </c>
      <c r="AU54" s="30"/>
      <c r="AV54" s="30"/>
      <c r="AW54" s="30">
        <f>AX54+AY54+AZ54</f>
        <v>0</v>
      </c>
      <c r="AX54" s="30">
        <v>0</v>
      </c>
      <c r="AY54" s="30"/>
      <c r="AZ54" s="30">
        <v>0</v>
      </c>
      <c r="BA54" s="30">
        <v>0</v>
      </c>
      <c r="BB54" s="30">
        <v>0</v>
      </c>
      <c r="BC54" s="30">
        <v>0</v>
      </c>
      <c r="BD54" s="30"/>
      <c r="BE54" s="30"/>
      <c r="BF54" s="30">
        <f t="shared" si="41"/>
        <v>0</v>
      </c>
      <c r="BG54" s="30"/>
      <c r="BH54" s="30"/>
      <c r="BI54" s="30">
        <f t="shared" si="41"/>
        <v>0</v>
      </c>
      <c r="BJ54" s="30">
        <f t="shared" si="41"/>
        <v>0</v>
      </c>
      <c r="BK54" s="30">
        <f t="shared" si="41"/>
        <v>0</v>
      </c>
      <c r="BL54" s="30">
        <f t="shared" si="41"/>
        <v>0</v>
      </c>
      <c r="BM54" s="30">
        <f t="shared" si="41"/>
        <v>0</v>
      </c>
      <c r="BN54" s="30">
        <f t="shared" si="41"/>
        <v>0</v>
      </c>
      <c r="BO54" s="30">
        <f t="shared" si="41"/>
        <v>0</v>
      </c>
      <c r="BP54" s="30">
        <f t="shared" si="41"/>
        <v>0</v>
      </c>
      <c r="BQ54" s="30">
        <f t="shared" si="41"/>
        <v>0</v>
      </c>
      <c r="BR54" s="30">
        <f t="shared" si="41"/>
        <v>0</v>
      </c>
      <c r="BS54" s="30">
        <f t="shared" si="41"/>
        <v>0</v>
      </c>
      <c r="BT54" s="30">
        <f t="shared" si="41"/>
        <v>0</v>
      </c>
      <c r="BU54" s="30">
        <f t="shared" si="41"/>
        <v>0</v>
      </c>
    </row>
    <row r="55" spans="1:73" s="50" customFormat="1" ht="23.25" hidden="1" customHeight="1">
      <c r="A55" s="48">
        <v>130</v>
      </c>
      <c r="B55" s="48"/>
      <c r="C55" s="57" t="s">
        <v>188</v>
      </c>
      <c r="D55" s="163">
        <v>0</v>
      </c>
      <c r="E55" s="27">
        <f t="shared" si="9"/>
        <v>0</v>
      </c>
      <c r="F55" s="31">
        <f>F56</f>
        <v>0</v>
      </c>
      <c r="G55" s="31">
        <f t="shared" ref="G55:BR57" si="42">G56</f>
        <v>0</v>
      </c>
      <c r="H55" s="31">
        <f t="shared" si="42"/>
        <v>0</v>
      </c>
      <c r="I55" s="31">
        <f t="shared" si="42"/>
        <v>0</v>
      </c>
      <c r="J55" s="31">
        <f t="shared" si="42"/>
        <v>0</v>
      </c>
      <c r="K55" s="31">
        <f t="shared" si="42"/>
        <v>0</v>
      </c>
      <c r="L55" s="31">
        <f t="shared" si="42"/>
        <v>0</v>
      </c>
      <c r="M55" s="31">
        <f t="shared" si="42"/>
        <v>0</v>
      </c>
      <c r="N55" s="31">
        <f t="shared" si="42"/>
        <v>0</v>
      </c>
      <c r="O55" s="31">
        <f t="shared" si="42"/>
        <v>0</v>
      </c>
      <c r="P55" s="31">
        <f t="shared" si="42"/>
        <v>0</v>
      </c>
      <c r="Q55" s="31">
        <f t="shared" si="42"/>
        <v>0</v>
      </c>
      <c r="R55" s="31">
        <f t="shared" si="42"/>
        <v>0</v>
      </c>
      <c r="S55" s="31">
        <f t="shared" si="42"/>
        <v>0</v>
      </c>
      <c r="T55" s="31">
        <f t="shared" si="42"/>
        <v>0</v>
      </c>
      <c r="U55" s="31">
        <f t="shared" si="42"/>
        <v>0</v>
      </c>
      <c r="V55" s="31">
        <f t="shared" si="42"/>
        <v>0</v>
      </c>
      <c r="W55" s="31">
        <f t="shared" si="42"/>
        <v>0</v>
      </c>
      <c r="X55" s="31">
        <f t="shared" si="42"/>
        <v>0</v>
      </c>
      <c r="Y55" s="31">
        <f t="shared" si="42"/>
        <v>0</v>
      </c>
      <c r="Z55" s="31">
        <f t="shared" si="42"/>
        <v>0</v>
      </c>
      <c r="AA55" s="31">
        <f t="shared" si="42"/>
        <v>0</v>
      </c>
      <c r="AB55" s="31">
        <f t="shared" si="42"/>
        <v>0</v>
      </c>
      <c r="AC55" s="31">
        <f t="shared" si="42"/>
        <v>0</v>
      </c>
      <c r="AD55" s="31">
        <f t="shared" si="42"/>
        <v>0</v>
      </c>
      <c r="AE55" s="31">
        <f t="shared" si="42"/>
        <v>0</v>
      </c>
      <c r="AF55" s="31">
        <f t="shared" si="42"/>
        <v>0</v>
      </c>
      <c r="AG55" s="31">
        <f t="shared" si="42"/>
        <v>0</v>
      </c>
      <c r="AH55" s="31">
        <f t="shared" si="42"/>
        <v>0</v>
      </c>
      <c r="AI55" s="31">
        <f t="shared" si="42"/>
        <v>0</v>
      </c>
      <c r="AJ55" s="31">
        <f t="shared" si="42"/>
        <v>0</v>
      </c>
      <c r="AK55" s="31">
        <f t="shared" si="42"/>
        <v>0</v>
      </c>
      <c r="AL55" s="31">
        <f t="shared" si="42"/>
        <v>0</v>
      </c>
      <c r="AM55" s="31">
        <f t="shared" si="42"/>
        <v>0</v>
      </c>
      <c r="AN55" s="31">
        <f t="shared" si="42"/>
        <v>0</v>
      </c>
      <c r="AO55" s="31">
        <f t="shared" si="42"/>
        <v>0</v>
      </c>
      <c r="AP55" s="31">
        <f t="shared" si="42"/>
        <v>0</v>
      </c>
      <c r="AQ55" s="31">
        <f t="shared" si="42"/>
        <v>0</v>
      </c>
      <c r="AR55" s="31">
        <f t="shared" si="42"/>
        <v>0</v>
      </c>
      <c r="AS55" s="31">
        <f t="shared" si="42"/>
        <v>0</v>
      </c>
      <c r="AT55" s="31">
        <f t="shared" si="42"/>
        <v>0</v>
      </c>
      <c r="AU55" s="31">
        <f t="shared" si="42"/>
        <v>0</v>
      </c>
      <c r="AV55" s="31">
        <f t="shared" si="42"/>
        <v>0</v>
      </c>
      <c r="AW55" s="31">
        <f t="shared" si="42"/>
        <v>0</v>
      </c>
      <c r="AX55" s="31">
        <f t="shared" si="42"/>
        <v>0</v>
      </c>
      <c r="AY55" s="31">
        <f t="shared" si="42"/>
        <v>0</v>
      </c>
      <c r="AZ55" s="31">
        <f t="shared" si="42"/>
        <v>0</v>
      </c>
      <c r="BA55" s="31">
        <f t="shared" si="42"/>
        <v>0</v>
      </c>
      <c r="BB55" s="31">
        <f t="shared" si="42"/>
        <v>0</v>
      </c>
      <c r="BC55" s="31">
        <f t="shared" si="42"/>
        <v>0</v>
      </c>
      <c r="BD55" s="31">
        <f t="shared" si="42"/>
        <v>0</v>
      </c>
      <c r="BE55" s="31">
        <f t="shared" si="42"/>
        <v>0</v>
      </c>
      <c r="BF55" s="31">
        <f t="shared" si="42"/>
        <v>0</v>
      </c>
      <c r="BG55" s="31">
        <f t="shared" si="42"/>
        <v>0</v>
      </c>
      <c r="BH55" s="31">
        <f t="shared" si="42"/>
        <v>0</v>
      </c>
      <c r="BI55" s="31">
        <f t="shared" si="42"/>
        <v>0</v>
      </c>
      <c r="BJ55" s="31">
        <f t="shared" si="42"/>
        <v>0</v>
      </c>
      <c r="BK55" s="31">
        <f t="shared" si="42"/>
        <v>0</v>
      </c>
      <c r="BL55" s="31">
        <f t="shared" si="42"/>
        <v>0</v>
      </c>
      <c r="BM55" s="31">
        <f t="shared" si="42"/>
        <v>0</v>
      </c>
      <c r="BN55" s="31">
        <f t="shared" si="42"/>
        <v>0</v>
      </c>
      <c r="BO55" s="31">
        <f t="shared" si="42"/>
        <v>0</v>
      </c>
      <c r="BP55" s="31">
        <f t="shared" si="42"/>
        <v>0</v>
      </c>
      <c r="BQ55" s="31">
        <f t="shared" si="42"/>
        <v>0</v>
      </c>
      <c r="BR55" s="31">
        <f t="shared" si="42"/>
        <v>0</v>
      </c>
      <c r="BS55" s="31">
        <f>BS56</f>
        <v>0</v>
      </c>
      <c r="BT55" s="31">
        <f>BT56</f>
        <v>0</v>
      </c>
      <c r="BU55" s="31">
        <f>BU56</f>
        <v>0</v>
      </c>
    </row>
    <row r="56" spans="1:73" s="50" customFormat="1" ht="23.25" hidden="1" customHeight="1">
      <c r="A56" s="48"/>
      <c r="B56" s="48"/>
      <c r="C56" s="57" t="s">
        <v>189</v>
      </c>
      <c r="D56" s="163">
        <v>0</v>
      </c>
      <c r="E56" s="27">
        <f t="shared" si="9"/>
        <v>0</v>
      </c>
      <c r="F56" s="31">
        <f>F57</f>
        <v>0</v>
      </c>
      <c r="G56" s="31">
        <f t="shared" si="42"/>
        <v>0</v>
      </c>
      <c r="H56" s="31">
        <f t="shared" si="42"/>
        <v>0</v>
      </c>
      <c r="I56" s="31">
        <f t="shared" si="42"/>
        <v>0</v>
      </c>
      <c r="J56" s="31">
        <f t="shared" si="42"/>
        <v>0</v>
      </c>
      <c r="K56" s="31">
        <f t="shared" si="42"/>
        <v>0</v>
      </c>
      <c r="L56" s="31">
        <f t="shared" si="42"/>
        <v>0</v>
      </c>
      <c r="M56" s="31">
        <f t="shared" si="42"/>
        <v>0</v>
      </c>
      <c r="N56" s="31">
        <f t="shared" si="42"/>
        <v>0</v>
      </c>
      <c r="O56" s="31">
        <f t="shared" si="42"/>
        <v>0</v>
      </c>
      <c r="P56" s="31">
        <f t="shared" si="42"/>
        <v>0</v>
      </c>
      <c r="Q56" s="31">
        <f t="shared" si="42"/>
        <v>0</v>
      </c>
      <c r="R56" s="31">
        <f t="shared" si="42"/>
        <v>0</v>
      </c>
      <c r="S56" s="31">
        <f t="shared" si="42"/>
        <v>0</v>
      </c>
      <c r="T56" s="31">
        <f t="shared" si="42"/>
        <v>0</v>
      </c>
      <c r="U56" s="31">
        <f t="shared" si="42"/>
        <v>0</v>
      </c>
      <c r="V56" s="31">
        <f t="shared" si="42"/>
        <v>0</v>
      </c>
      <c r="W56" s="31">
        <f t="shared" si="42"/>
        <v>0</v>
      </c>
      <c r="X56" s="31">
        <f t="shared" si="42"/>
        <v>0</v>
      </c>
      <c r="Y56" s="31">
        <f t="shared" si="42"/>
        <v>0</v>
      </c>
      <c r="Z56" s="31">
        <f t="shared" si="42"/>
        <v>0</v>
      </c>
      <c r="AA56" s="31">
        <f t="shared" si="42"/>
        <v>0</v>
      </c>
      <c r="AB56" s="31">
        <f t="shared" si="42"/>
        <v>0</v>
      </c>
      <c r="AC56" s="31">
        <f t="shared" si="42"/>
        <v>0</v>
      </c>
      <c r="AD56" s="31">
        <f t="shared" si="42"/>
        <v>0</v>
      </c>
      <c r="AE56" s="31">
        <f t="shared" si="42"/>
        <v>0</v>
      </c>
      <c r="AF56" s="31">
        <f t="shared" si="42"/>
        <v>0</v>
      </c>
      <c r="AG56" s="31">
        <f t="shared" si="42"/>
        <v>0</v>
      </c>
      <c r="AH56" s="31">
        <f t="shared" si="42"/>
        <v>0</v>
      </c>
      <c r="AI56" s="31">
        <f t="shared" si="42"/>
        <v>0</v>
      </c>
      <c r="AJ56" s="31">
        <f t="shared" si="42"/>
        <v>0</v>
      </c>
      <c r="AK56" s="31">
        <f t="shared" si="42"/>
        <v>0</v>
      </c>
      <c r="AL56" s="31">
        <f t="shared" si="42"/>
        <v>0</v>
      </c>
      <c r="AM56" s="31"/>
      <c r="AN56" s="31"/>
      <c r="AO56" s="31">
        <f t="shared" si="42"/>
        <v>0</v>
      </c>
      <c r="AP56" s="31">
        <f t="shared" si="42"/>
        <v>0</v>
      </c>
      <c r="AQ56" s="31">
        <f t="shared" si="42"/>
        <v>0</v>
      </c>
      <c r="AR56" s="31">
        <f t="shared" si="42"/>
        <v>0</v>
      </c>
      <c r="AS56" s="31">
        <f t="shared" si="42"/>
        <v>0</v>
      </c>
      <c r="AT56" s="31">
        <f t="shared" si="42"/>
        <v>0</v>
      </c>
      <c r="AU56" s="31">
        <f t="shared" si="42"/>
        <v>0</v>
      </c>
      <c r="AV56" s="31">
        <f t="shared" si="42"/>
        <v>0</v>
      </c>
      <c r="AW56" s="31">
        <f t="shared" si="42"/>
        <v>0</v>
      </c>
      <c r="AX56" s="31">
        <f t="shared" si="42"/>
        <v>0</v>
      </c>
      <c r="AY56" s="31">
        <f t="shared" si="42"/>
        <v>0</v>
      </c>
      <c r="AZ56" s="31">
        <f t="shared" si="42"/>
        <v>0</v>
      </c>
      <c r="BA56" s="31">
        <f t="shared" si="42"/>
        <v>0</v>
      </c>
      <c r="BB56" s="31">
        <f t="shared" si="42"/>
        <v>0</v>
      </c>
      <c r="BC56" s="31">
        <f t="shared" si="42"/>
        <v>0</v>
      </c>
      <c r="BD56" s="31">
        <f t="shared" si="42"/>
        <v>0</v>
      </c>
      <c r="BE56" s="31">
        <f t="shared" si="42"/>
        <v>0</v>
      </c>
      <c r="BF56" s="31">
        <f t="shared" si="42"/>
        <v>0</v>
      </c>
      <c r="BG56" s="31">
        <f t="shared" si="42"/>
        <v>0</v>
      </c>
      <c r="BH56" s="31">
        <f t="shared" si="42"/>
        <v>0</v>
      </c>
      <c r="BI56" s="31">
        <f t="shared" si="42"/>
        <v>0</v>
      </c>
      <c r="BJ56" s="31">
        <f t="shared" si="42"/>
        <v>0</v>
      </c>
      <c r="BK56" s="31">
        <f t="shared" si="42"/>
        <v>0</v>
      </c>
      <c r="BL56" s="31">
        <f t="shared" si="42"/>
        <v>0</v>
      </c>
      <c r="BM56" s="31">
        <f t="shared" si="42"/>
        <v>0</v>
      </c>
      <c r="BN56" s="31">
        <f t="shared" si="42"/>
        <v>0</v>
      </c>
      <c r="BO56" s="31">
        <f t="shared" si="42"/>
        <v>0</v>
      </c>
      <c r="BP56" s="31">
        <f t="shared" si="42"/>
        <v>0</v>
      </c>
      <c r="BQ56" s="31">
        <f t="shared" si="42"/>
        <v>0</v>
      </c>
      <c r="BR56" s="31">
        <f t="shared" si="42"/>
        <v>0</v>
      </c>
      <c r="BS56" s="31">
        <f t="shared" ref="BS56:BT57" si="43">BS57</f>
        <v>0</v>
      </c>
      <c r="BT56" s="31">
        <f t="shared" si="43"/>
        <v>0</v>
      </c>
      <c r="BU56" s="31">
        <f>BU57</f>
        <v>0</v>
      </c>
    </row>
    <row r="57" spans="1:73" s="50" customFormat="1" ht="23.25" hidden="1" customHeight="1">
      <c r="A57" s="48"/>
      <c r="B57" s="48"/>
      <c r="C57" s="57" t="s">
        <v>190</v>
      </c>
      <c r="D57" s="163">
        <v>0</v>
      </c>
      <c r="E57" s="27">
        <f t="shared" si="9"/>
        <v>0</v>
      </c>
      <c r="F57" s="31">
        <f>F58</f>
        <v>0</v>
      </c>
      <c r="G57" s="31">
        <f t="shared" si="42"/>
        <v>0</v>
      </c>
      <c r="H57" s="31">
        <f t="shared" si="42"/>
        <v>0</v>
      </c>
      <c r="I57" s="31">
        <f t="shared" si="42"/>
        <v>0</v>
      </c>
      <c r="J57" s="31">
        <f t="shared" si="42"/>
        <v>0</v>
      </c>
      <c r="K57" s="31">
        <f t="shared" si="42"/>
        <v>0</v>
      </c>
      <c r="L57" s="31">
        <f t="shared" si="42"/>
        <v>0</v>
      </c>
      <c r="M57" s="31">
        <f t="shared" si="42"/>
        <v>0</v>
      </c>
      <c r="N57" s="31">
        <f t="shared" si="42"/>
        <v>0</v>
      </c>
      <c r="O57" s="31">
        <f t="shared" si="42"/>
        <v>0</v>
      </c>
      <c r="P57" s="31">
        <f t="shared" si="42"/>
        <v>0</v>
      </c>
      <c r="Q57" s="31">
        <f t="shared" si="42"/>
        <v>0</v>
      </c>
      <c r="R57" s="31">
        <f t="shared" si="42"/>
        <v>0</v>
      </c>
      <c r="S57" s="31">
        <f t="shared" si="42"/>
        <v>0</v>
      </c>
      <c r="T57" s="31">
        <f t="shared" si="42"/>
        <v>0</v>
      </c>
      <c r="U57" s="31">
        <f t="shared" si="42"/>
        <v>0</v>
      </c>
      <c r="V57" s="31">
        <f t="shared" si="42"/>
        <v>0</v>
      </c>
      <c r="W57" s="31">
        <f t="shared" si="42"/>
        <v>0</v>
      </c>
      <c r="X57" s="31">
        <f t="shared" si="42"/>
        <v>0</v>
      </c>
      <c r="Y57" s="31">
        <f t="shared" si="42"/>
        <v>0</v>
      </c>
      <c r="Z57" s="31">
        <f t="shared" si="42"/>
        <v>0</v>
      </c>
      <c r="AA57" s="31">
        <f t="shared" si="42"/>
        <v>0</v>
      </c>
      <c r="AB57" s="31">
        <f t="shared" si="42"/>
        <v>0</v>
      </c>
      <c r="AC57" s="31">
        <f t="shared" si="42"/>
        <v>0</v>
      </c>
      <c r="AD57" s="31">
        <f t="shared" si="42"/>
        <v>0</v>
      </c>
      <c r="AE57" s="31">
        <f t="shared" si="42"/>
        <v>0</v>
      </c>
      <c r="AF57" s="31">
        <f t="shared" si="42"/>
        <v>0</v>
      </c>
      <c r="AG57" s="31">
        <f t="shared" si="42"/>
        <v>0</v>
      </c>
      <c r="AH57" s="31">
        <f t="shared" si="42"/>
        <v>0</v>
      </c>
      <c r="AI57" s="31">
        <f t="shared" si="42"/>
        <v>0</v>
      </c>
      <c r="AJ57" s="31">
        <f t="shared" si="42"/>
        <v>0</v>
      </c>
      <c r="AK57" s="31">
        <f t="shared" si="42"/>
        <v>0</v>
      </c>
      <c r="AL57" s="31">
        <f t="shared" si="42"/>
        <v>0</v>
      </c>
      <c r="AM57" s="31"/>
      <c r="AN57" s="31"/>
      <c r="AO57" s="31">
        <f t="shared" si="42"/>
        <v>0</v>
      </c>
      <c r="AP57" s="31">
        <f t="shared" si="42"/>
        <v>0</v>
      </c>
      <c r="AQ57" s="31">
        <f t="shared" si="42"/>
        <v>0</v>
      </c>
      <c r="AR57" s="31">
        <f t="shared" si="42"/>
        <v>0</v>
      </c>
      <c r="AS57" s="31">
        <f t="shared" si="42"/>
        <v>0</v>
      </c>
      <c r="AT57" s="31">
        <f t="shared" si="42"/>
        <v>0</v>
      </c>
      <c r="AU57" s="31">
        <f t="shared" si="42"/>
        <v>0</v>
      </c>
      <c r="AV57" s="31">
        <f t="shared" si="42"/>
        <v>0</v>
      </c>
      <c r="AW57" s="31">
        <f t="shared" si="42"/>
        <v>0</v>
      </c>
      <c r="AX57" s="31">
        <f t="shared" si="42"/>
        <v>0</v>
      </c>
      <c r="AY57" s="31">
        <f t="shared" si="42"/>
        <v>0</v>
      </c>
      <c r="AZ57" s="31">
        <f t="shared" si="42"/>
        <v>0</v>
      </c>
      <c r="BA57" s="31">
        <f t="shared" si="42"/>
        <v>0</v>
      </c>
      <c r="BB57" s="31">
        <f t="shared" si="42"/>
        <v>0</v>
      </c>
      <c r="BC57" s="31">
        <f t="shared" si="42"/>
        <v>0</v>
      </c>
      <c r="BD57" s="31">
        <f t="shared" si="42"/>
        <v>0</v>
      </c>
      <c r="BE57" s="31">
        <f t="shared" si="42"/>
        <v>0</v>
      </c>
      <c r="BF57" s="31">
        <f t="shared" si="42"/>
        <v>0</v>
      </c>
      <c r="BG57" s="31">
        <f t="shared" si="42"/>
        <v>0</v>
      </c>
      <c r="BH57" s="31">
        <f t="shared" si="42"/>
        <v>0</v>
      </c>
      <c r="BI57" s="31">
        <f t="shared" si="42"/>
        <v>0</v>
      </c>
      <c r="BJ57" s="31">
        <f t="shared" si="42"/>
        <v>0</v>
      </c>
      <c r="BK57" s="31">
        <f t="shared" si="42"/>
        <v>0</v>
      </c>
      <c r="BL57" s="31">
        <f t="shared" si="42"/>
        <v>0</v>
      </c>
      <c r="BM57" s="31">
        <f t="shared" si="42"/>
        <v>0</v>
      </c>
      <c r="BN57" s="31">
        <f t="shared" si="42"/>
        <v>0</v>
      </c>
      <c r="BO57" s="31">
        <f t="shared" si="42"/>
        <v>0</v>
      </c>
      <c r="BP57" s="31">
        <f t="shared" si="42"/>
        <v>0</v>
      </c>
      <c r="BQ57" s="31">
        <f t="shared" si="42"/>
        <v>0</v>
      </c>
      <c r="BR57" s="31">
        <f t="shared" si="42"/>
        <v>0</v>
      </c>
      <c r="BS57" s="31">
        <f t="shared" si="43"/>
        <v>0</v>
      </c>
      <c r="BT57" s="31">
        <f t="shared" si="43"/>
        <v>0</v>
      </c>
      <c r="BU57" s="31">
        <f>BU58</f>
        <v>0</v>
      </c>
    </row>
    <row r="58" spans="1:73" s="50" customFormat="1" ht="35.25" hidden="1" customHeight="1">
      <c r="A58" s="48"/>
      <c r="B58" s="48">
        <v>131</v>
      </c>
      <c r="C58" s="57" t="s">
        <v>191</v>
      </c>
      <c r="D58" s="163">
        <v>0</v>
      </c>
      <c r="E58" s="27">
        <f t="shared" si="9"/>
        <v>0</v>
      </c>
      <c r="F58" s="31">
        <f>G58+H58</f>
        <v>0</v>
      </c>
      <c r="G58" s="31"/>
      <c r="H58" s="31"/>
      <c r="I58" s="31">
        <f>SUM(J58:M58)</f>
        <v>0</v>
      </c>
      <c r="J58" s="31"/>
      <c r="K58" s="31"/>
      <c r="L58" s="31"/>
      <c r="M58" s="31"/>
      <c r="N58" s="31">
        <f>O58+P58</f>
        <v>0</v>
      </c>
      <c r="O58" s="31"/>
      <c r="P58" s="31"/>
      <c r="Q58" s="31">
        <f>R58</f>
        <v>0</v>
      </c>
      <c r="R58" s="31"/>
      <c r="S58" s="31"/>
      <c r="T58" s="31">
        <f>SUM(U58:AB58)</f>
        <v>0</v>
      </c>
      <c r="U58" s="31"/>
      <c r="V58" s="31"/>
      <c r="W58" s="31"/>
      <c r="X58" s="31"/>
      <c r="Y58" s="31"/>
      <c r="Z58" s="31"/>
      <c r="AA58" s="31"/>
      <c r="AB58" s="31"/>
      <c r="AC58" s="31">
        <f>AD58+AE58</f>
        <v>0</v>
      </c>
      <c r="AD58" s="31"/>
      <c r="AE58" s="31"/>
      <c r="AF58" s="31"/>
      <c r="AG58" s="31"/>
      <c r="AH58" s="31">
        <f>AI58+AJ58</f>
        <v>0</v>
      </c>
      <c r="AI58" s="30"/>
      <c r="AJ58" s="30"/>
      <c r="AK58" s="30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>
        <f>SUM(AX58:AZ58)</f>
        <v>0</v>
      </c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2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2"/>
      <c r="BT58" s="32"/>
      <c r="BU58" s="32"/>
    </row>
    <row r="59" spans="1:73" s="50" customFormat="1" ht="23.25" customHeight="1">
      <c r="A59" s="63">
        <v>160</v>
      </c>
      <c r="B59" s="64"/>
      <c r="C59" s="65" t="s">
        <v>192</v>
      </c>
      <c r="D59" s="163">
        <v>6000</v>
      </c>
      <c r="E59" s="27">
        <f t="shared" si="9"/>
        <v>6000</v>
      </c>
      <c r="F59" s="27">
        <f>F60+F62</f>
        <v>1600</v>
      </c>
      <c r="G59" s="27">
        <f t="shared" ref="G59:BT59" si="44">G60+G62</f>
        <v>1600</v>
      </c>
      <c r="H59" s="27">
        <f t="shared" si="44"/>
        <v>0</v>
      </c>
      <c r="I59" s="27">
        <f t="shared" si="44"/>
        <v>0</v>
      </c>
      <c r="J59" s="27">
        <f t="shared" si="44"/>
        <v>0</v>
      </c>
      <c r="K59" s="27">
        <f t="shared" si="44"/>
        <v>0</v>
      </c>
      <c r="L59" s="27">
        <f t="shared" si="44"/>
        <v>0</v>
      </c>
      <c r="M59" s="27">
        <f t="shared" si="44"/>
        <v>0</v>
      </c>
      <c r="N59" s="27">
        <f t="shared" si="44"/>
        <v>0</v>
      </c>
      <c r="O59" s="27">
        <f t="shared" si="44"/>
        <v>0</v>
      </c>
      <c r="P59" s="27">
        <f t="shared" si="44"/>
        <v>0</v>
      </c>
      <c r="Q59" s="27">
        <f t="shared" si="44"/>
        <v>400</v>
      </c>
      <c r="R59" s="27">
        <f t="shared" si="44"/>
        <v>400</v>
      </c>
      <c r="S59" s="27">
        <f t="shared" si="44"/>
        <v>0</v>
      </c>
      <c r="T59" s="27">
        <f t="shared" si="44"/>
        <v>0</v>
      </c>
      <c r="U59" s="27">
        <f t="shared" si="44"/>
        <v>0</v>
      </c>
      <c r="V59" s="27">
        <f t="shared" si="44"/>
        <v>0</v>
      </c>
      <c r="W59" s="27">
        <f t="shared" si="44"/>
        <v>0</v>
      </c>
      <c r="X59" s="27">
        <f t="shared" si="44"/>
        <v>0</v>
      </c>
      <c r="Y59" s="27">
        <f t="shared" si="44"/>
        <v>0</v>
      </c>
      <c r="Z59" s="27">
        <f t="shared" si="44"/>
        <v>0</v>
      </c>
      <c r="AA59" s="27">
        <f t="shared" si="44"/>
        <v>0</v>
      </c>
      <c r="AB59" s="27">
        <f t="shared" si="44"/>
        <v>0</v>
      </c>
      <c r="AC59" s="27">
        <f t="shared" si="44"/>
        <v>0</v>
      </c>
      <c r="AD59" s="27">
        <f t="shared" si="44"/>
        <v>0</v>
      </c>
      <c r="AE59" s="27">
        <f t="shared" si="44"/>
        <v>0</v>
      </c>
      <c r="AF59" s="27">
        <f t="shared" si="44"/>
        <v>0</v>
      </c>
      <c r="AG59" s="27">
        <f t="shared" si="44"/>
        <v>4000</v>
      </c>
      <c r="AH59" s="27">
        <f t="shared" si="44"/>
        <v>0</v>
      </c>
      <c r="AI59" s="27">
        <f t="shared" si="44"/>
        <v>0</v>
      </c>
      <c r="AJ59" s="27">
        <f t="shared" si="44"/>
        <v>0</v>
      </c>
      <c r="AK59" s="27">
        <f t="shared" si="44"/>
        <v>0</v>
      </c>
      <c r="AL59" s="27">
        <f t="shared" si="44"/>
        <v>0</v>
      </c>
      <c r="AM59" s="27"/>
      <c r="AN59" s="27"/>
      <c r="AO59" s="27">
        <f t="shared" si="44"/>
        <v>0</v>
      </c>
      <c r="AP59" s="27">
        <f t="shared" si="44"/>
        <v>0</v>
      </c>
      <c r="AQ59" s="27">
        <f t="shared" si="44"/>
        <v>0</v>
      </c>
      <c r="AR59" s="27">
        <f t="shared" si="44"/>
        <v>0</v>
      </c>
      <c r="AS59" s="27">
        <f t="shared" si="44"/>
        <v>0</v>
      </c>
      <c r="AT59" s="27">
        <f t="shared" si="44"/>
        <v>0</v>
      </c>
      <c r="AU59" s="27">
        <f t="shared" si="44"/>
        <v>0</v>
      </c>
      <c r="AV59" s="27">
        <f t="shared" si="44"/>
        <v>0</v>
      </c>
      <c r="AW59" s="27">
        <f t="shared" si="44"/>
        <v>0</v>
      </c>
      <c r="AX59" s="27">
        <f t="shared" si="44"/>
        <v>0</v>
      </c>
      <c r="AY59" s="27">
        <f t="shared" si="44"/>
        <v>0</v>
      </c>
      <c r="AZ59" s="27">
        <f t="shared" si="44"/>
        <v>0</v>
      </c>
      <c r="BA59" s="27">
        <f t="shared" si="44"/>
        <v>0</v>
      </c>
      <c r="BB59" s="27">
        <f t="shared" si="44"/>
        <v>0</v>
      </c>
      <c r="BC59" s="27">
        <f t="shared" si="44"/>
        <v>0</v>
      </c>
      <c r="BD59" s="27">
        <f t="shared" si="44"/>
        <v>0</v>
      </c>
      <c r="BE59" s="27">
        <f t="shared" si="44"/>
        <v>0</v>
      </c>
      <c r="BF59" s="27">
        <f t="shared" si="44"/>
        <v>0</v>
      </c>
      <c r="BG59" s="27">
        <f t="shared" si="44"/>
        <v>0</v>
      </c>
      <c r="BH59" s="27">
        <f t="shared" si="44"/>
        <v>0</v>
      </c>
      <c r="BI59" s="27">
        <f t="shared" si="44"/>
        <v>0</v>
      </c>
      <c r="BJ59" s="27">
        <f t="shared" si="44"/>
        <v>0</v>
      </c>
      <c r="BK59" s="27">
        <f t="shared" si="44"/>
        <v>0</v>
      </c>
      <c r="BL59" s="27">
        <f t="shared" si="44"/>
        <v>0</v>
      </c>
      <c r="BM59" s="27">
        <f t="shared" si="44"/>
        <v>0</v>
      </c>
      <c r="BN59" s="27">
        <f t="shared" si="44"/>
        <v>0</v>
      </c>
      <c r="BO59" s="27">
        <f t="shared" si="44"/>
        <v>0</v>
      </c>
      <c r="BP59" s="27">
        <f t="shared" si="44"/>
        <v>0</v>
      </c>
      <c r="BQ59" s="27">
        <f t="shared" si="44"/>
        <v>0</v>
      </c>
      <c r="BR59" s="27">
        <f t="shared" si="44"/>
        <v>0</v>
      </c>
      <c r="BS59" s="27">
        <f t="shared" si="44"/>
        <v>0</v>
      </c>
      <c r="BT59" s="27">
        <f t="shared" si="44"/>
        <v>0</v>
      </c>
      <c r="BU59" s="27">
        <f>BU60+BU62</f>
        <v>0</v>
      </c>
    </row>
    <row r="60" spans="1:73" s="50" customFormat="1" ht="23.25" customHeight="1">
      <c r="A60" s="64"/>
      <c r="B60" s="64"/>
      <c r="C60" s="65" t="s">
        <v>158</v>
      </c>
      <c r="D60" s="163">
        <v>500</v>
      </c>
      <c r="E60" s="27">
        <f t="shared" si="9"/>
        <v>500</v>
      </c>
      <c r="F60" s="27">
        <f>F61</f>
        <v>500</v>
      </c>
      <c r="G60" s="27">
        <f>G61</f>
        <v>500</v>
      </c>
      <c r="H60" s="27">
        <f t="shared" ref="H60:BU60" si="45">H61</f>
        <v>0</v>
      </c>
      <c r="I60" s="27">
        <f t="shared" si="45"/>
        <v>0</v>
      </c>
      <c r="J60" s="27">
        <f t="shared" si="45"/>
        <v>0</v>
      </c>
      <c r="K60" s="27">
        <f t="shared" si="45"/>
        <v>0</v>
      </c>
      <c r="L60" s="27">
        <f t="shared" si="45"/>
        <v>0</v>
      </c>
      <c r="M60" s="27">
        <f t="shared" si="45"/>
        <v>0</v>
      </c>
      <c r="N60" s="27">
        <f t="shared" si="45"/>
        <v>0</v>
      </c>
      <c r="O60" s="27">
        <f t="shared" si="45"/>
        <v>0</v>
      </c>
      <c r="P60" s="27">
        <f t="shared" si="45"/>
        <v>0</v>
      </c>
      <c r="Q60" s="27">
        <f t="shared" si="45"/>
        <v>0</v>
      </c>
      <c r="R60" s="27">
        <f t="shared" si="45"/>
        <v>0</v>
      </c>
      <c r="S60" s="27">
        <f t="shared" si="45"/>
        <v>0</v>
      </c>
      <c r="T60" s="27">
        <f t="shared" si="45"/>
        <v>0</v>
      </c>
      <c r="U60" s="27">
        <f t="shared" si="45"/>
        <v>0</v>
      </c>
      <c r="V60" s="27">
        <f t="shared" si="45"/>
        <v>0</v>
      </c>
      <c r="W60" s="27">
        <f t="shared" si="45"/>
        <v>0</v>
      </c>
      <c r="X60" s="27">
        <f t="shared" si="45"/>
        <v>0</v>
      </c>
      <c r="Y60" s="27">
        <f t="shared" si="45"/>
        <v>0</v>
      </c>
      <c r="Z60" s="27">
        <f t="shared" si="45"/>
        <v>0</v>
      </c>
      <c r="AA60" s="27">
        <f t="shared" si="45"/>
        <v>0</v>
      </c>
      <c r="AB60" s="27">
        <f t="shared" si="45"/>
        <v>0</v>
      </c>
      <c r="AC60" s="27">
        <f>AC61</f>
        <v>0</v>
      </c>
      <c r="AD60" s="27">
        <f t="shared" si="45"/>
        <v>0</v>
      </c>
      <c r="AE60" s="27">
        <f t="shared" si="45"/>
        <v>0</v>
      </c>
      <c r="AF60" s="27">
        <f t="shared" si="45"/>
        <v>0</v>
      </c>
      <c r="AG60" s="27">
        <f t="shared" si="45"/>
        <v>0</v>
      </c>
      <c r="AH60" s="27">
        <f t="shared" si="45"/>
        <v>0</v>
      </c>
      <c r="AI60" s="27">
        <f t="shared" si="45"/>
        <v>0</v>
      </c>
      <c r="AJ60" s="27">
        <f t="shared" si="45"/>
        <v>0</v>
      </c>
      <c r="AK60" s="27">
        <f t="shared" si="45"/>
        <v>0</v>
      </c>
      <c r="AL60" s="27">
        <f t="shared" si="45"/>
        <v>0</v>
      </c>
      <c r="AM60" s="27"/>
      <c r="AN60" s="27"/>
      <c r="AO60" s="27">
        <f t="shared" si="45"/>
        <v>0</v>
      </c>
      <c r="AP60" s="27">
        <f t="shared" si="45"/>
        <v>0</v>
      </c>
      <c r="AQ60" s="27">
        <f t="shared" si="45"/>
        <v>0</v>
      </c>
      <c r="AR60" s="27">
        <f t="shared" si="45"/>
        <v>0</v>
      </c>
      <c r="AS60" s="27">
        <f t="shared" si="45"/>
        <v>0</v>
      </c>
      <c r="AT60" s="27">
        <f t="shared" si="45"/>
        <v>0</v>
      </c>
      <c r="AU60" s="27">
        <f t="shared" si="45"/>
        <v>0</v>
      </c>
      <c r="AV60" s="27">
        <f t="shared" si="45"/>
        <v>0</v>
      </c>
      <c r="AW60" s="27">
        <f t="shared" si="45"/>
        <v>0</v>
      </c>
      <c r="AX60" s="27">
        <f t="shared" si="45"/>
        <v>0</v>
      </c>
      <c r="AY60" s="27">
        <f t="shared" si="45"/>
        <v>0</v>
      </c>
      <c r="AZ60" s="27">
        <f t="shared" si="45"/>
        <v>0</v>
      </c>
      <c r="BA60" s="27">
        <f t="shared" si="45"/>
        <v>0</v>
      </c>
      <c r="BB60" s="27">
        <f t="shared" si="45"/>
        <v>0</v>
      </c>
      <c r="BC60" s="27">
        <f t="shared" si="45"/>
        <v>0</v>
      </c>
      <c r="BD60" s="27">
        <f t="shared" si="45"/>
        <v>0</v>
      </c>
      <c r="BE60" s="27">
        <f t="shared" si="45"/>
        <v>0</v>
      </c>
      <c r="BF60" s="27">
        <f t="shared" si="45"/>
        <v>0</v>
      </c>
      <c r="BG60" s="27">
        <f t="shared" si="45"/>
        <v>0</v>
      </c>
      <c r="BH60" s="27">
        <f t="shared" si="45"/>
        <v>0</v>
      </c>
      <c r="BI60" s="27">
        <f t="shared" si="45"/>
        <v>0</v>
      </c>
      <c r="BJ60" s="27">
        <f t="shared" si="45"/>
        <v>0</v>
      </c>
      <c r="BK60" s="27">
        <f t="shared" si="45"/>
        <v>0</v>
      </c>
      <c r="BL60" s="27">
        <f t="shared" si="45"/>
        <v>0</v>
      </c>
      <c r="BM60" s="27">
        <f t="shared" si="45"/>
        <v>0</v>
      </c>
      <c r="BN60" s="27">
        <f t="shared" si="45"/>
        <v>0</v>
      </c>
      <c r="BO60" s="27">
        <f t="shared" si="45"/>
        <v>0</v>
      </c>
      <c r="BP60" s="27">
        <f t="shared" si="45"/>
        <v>0</v>
      </c>
      <c r="BQ60" s="27">
        <f t="shared" si="45"/>
        <v>0</v>
      </c>
      <c r="BR60" s="27">
        <f t="shared" si="45"/>
        <v>0</v>
      </c>
      <c r="BS60" s="27">
        <f t="shared" si="45"/>
        <v>0</v>
      </c>
      <c r="BT60" s="27">
        <f t="shared" si="45"/>
        <v>0</v>
      </c>
      <c r="BU60" s="27">
        <f t="shared" si="45"/>
        <v>0</v>
      </c>
    </row>
    <row r="61" spans="1:73" s="50" customFormat="1" ht="34.5" customHeight="1">
      <c r="A61" s="64"/>
      <c r="B61" s="63">
        <v>171</v>
      </c>
      <c r="C61" s="65" t="s">
        <v>450</v>
      </c>
      <c r="D61" s="163">
        <v>500</v>
      </c>
      <c r="E61" s="27">
        <f t="shared" si="9"/>
        <v>500</v>
      </c>
      <c r="F61" s="27">
        <f>G61+H61</f>
        <v>500</v>
      </c>
      <c r="G61" s="66">
        <v>500</v>
      </c>
      <c r="H61" s="27"/>
      <c r="I61" s="27">
        <f>SUM(J61:M61)</f>
        <v>0</v>
      </c>
      <c r="J61" s="27"/>
      <c r="K61" s="27"/>
      <c r="L61" s="27"/>
      <c r="M61" s="27"/>
      <c r="N61" s="27">
        <f>O61+P61</f>
        <v>0</v>
      </c>
      <c r="O61" s="27"/>
      <c r="P61" s="27"/>
      <c r="Q61" s="27">
        <f>R61</f>
        <v>0</v>
      </c>
      <c r="R61" s="27"/>
      <c r="S61" s="27"/>
      <c r="T61" s="27">
        <f>SUM(U61:AB61)</f>
        <v>0</v>
      </c>
      <c r="U61" s="27"/>
      <c r="V61" s="27"/>
      <c r="W61" s="27"/>
      <c r="X61" s="27"/>
      <c r="Y61" s="27"/>
      <c r="Z61" s="27"/>
      <c r="AA61" s="27"/>
      <c r="AB61" s="27"/>
      <c r="AC61" s="31">
        <f>AD61+AE61</f>
        <v>0</v>
      </c>
      <c r="AD61" s="27"/>
      <c r="AE61" s="27"/>
      <c r="AF61" s="27"/>
      <c r="AG61" s="27"/>
      <c r="AH61" s="27">
        <f>AI61+AJ61</f>
        <v>0</v>
      </c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>
        <f>SUM(AX61:AZ61)</f>
        <v>0</v>
      </c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6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67"/>
      <c r="BT61" s="67"/>
      <c r="BU61" s="67"/>
    </row>
    <row r="62" spans="1:73" s="50" customFormat="1" ht="23.25" customHeight="1">
      <c r="A62" s="64"/>
      <c r="B62" s="63"/>
      <c r="C62" s="65" t="s">
        <v>193</v>
      </c>
      <c r="D62" s="163">
        <v>5500</v>
      </c>
      <c r="E62" s="27">
        <f t="shared" si="9"/>
        <v>5500</v>
      </c>
      <c r="F62" s="27">
        <f>F63</f>
        <v>1100</v>
      </c>
      <c r="G62" s="27">
        <f t="shared" ref="G62:BT63" si="46">G63</f>
        <v>1100</v>
      </c>
      <c r="H62" s="27">
        <f t="shared" si="46"/>
        <v>0</v>
      </c>
      <c r="I62" s="27">
        <f t="shared" si="46"/>
        <v>0</v>
      </c>
      <c r="J62" s="27">
        <f t="shared" si="46"/>
        <v>0</v>
      </c>
      <c r="K62" s="27">
        <f t="shared" si="46"/>
        <v>0</v>
      </c>
      <c r="L62" s="27">
        <f t="shared" si="46"/>
        <v>0</v>
      </c>
      <c r="M62" s="27">
        <f t="shared" si="46"/>
        <v>0</v>
      </c>
      <c r="N62" s="27">
        <f t="shared" si="46"/>
        <v>0</v>
      </c>
      <c r="O62" s="27">
        <f t="shared" si="46"/>
        <v>0</v>
      </c>
      <c r="P62" s="27">
        <f t="shared" si="46"/>
        <v>0</v>
      </c>
      <c r="Q62" s="27">
        <f t="shared" si="46"/>
        <v>400</v>
      </c>
      <c r="R62" s="27">
        <f t="shared" si="46"/>
        <v>400</v>
      </c>
      <c r="S62" s="27">
        <f t="shared" si="46"/>
        <v>0</v>
      </c>
      <c r="T62" s="27">
        <f t="shared" si="46"/>
        <v>0</v>
      </c>
      <c r="U62" s="27">
        <f t="shared" si="46"/>
        <v>0</v>
      </c>
      <c r="V62" s="27">
        <f t="shared" si="46"/>
        <v>0</v>
      </c>
      <c r="W62" s="27">
        <f t="shared" si="46"/>
        <v>0</v>
      </c>
      <c r="X62" s="27">
        <f t="shared" si="46"/>
        <v>0</v>
      </c>
      <c r="Y62" s="27">
        <f t="shared" si="46"/>
        <v>0</v>
      </c>
      <c r="Z62" s="27">
        <f t="shared" si="46"/>
        <v>0</v>
      </c>
      <c r="AA62" s="27">
        <f t="shared" si="46"/>
        <v>0</v>
      </c>
      <c r="AB62" s="27">
        <f t="shared" si="46"/>
        <v>0</v>
      </c>
      <c r="AC62" s="27">
        <f t="shared" si="46"/>
        <v>0</v>
      </c>
      <c r="AD62" s="27">
        <f t="shared" si="46"/>
        <v>0</v>
      </c>
      <c r="AE62" s="27">
        <f t="shared" si="46"/>
        <v>0</v>
      </c>
      <c r="AF62" s="27">
        <f t="shared" si="46"/>
        <v>0</v>
      </c>
      <c r="AG62" s="27">
        <f t="shared" si="46"/>
        <v>4000</v>
      </c>
      <c r="AH62" s="27">
        <f t="shared" si="46"/>
        <v>0</v>
      </c>
      <c r="AI62" s="27">
        <f t="shared" si="46"/>
        <v>0</v>
      </c>
      <c r="AJ62" s="27">
        <f t="shared" si="46"/>
        <v>0</v>
      </c>
      <c r="AK62" s="27">
        <f t="shared" si="46"/>
        <v>0</v>
      </c>
      <c r="AL62" s="27">
        <f t="shared" si="46"/>
        <v>0</v>
      </c>
      <c r="AM62" s="27"/>
      <c r="AN62" s="27"/>
      <c r="AO62" s="27">
        <f t="shared" si="46"/>
        <v>0</v>
      </c>
      <c r="AP62" s="27">
        <f t="shared" si="46"/>
        <v>0</v>
      </c>
      <c r="AQ62" s="27">
        <f t="shared" si="46"/>
        <v>0</v>
      </c>
      <c r="AR62" s="27">
        <f t="shared" si="46"/>
        <v>0</v>
      </c>
      <c r="AS62" s="27">
        <f t="shared" si="46"/>
        <v>0</v>
      </c>
      <c r="AT62" s="27">
        <f t="shared" si="46"/>
        <v>0</v>
      </c>
      <c r="AU62" s="27">
        <f t="shared" si="46"/>
        <v>0</v>
      </c>
      <c r="AV62" s="27">
        <f t="shared" si="46"/>
        <v>0</v>
      </c>
      <c r="AW62" s="27">
        <f t="shared" si="46"/>
        <v>0</v>
      </c>
      <c r="AX62" s="27">
        <f t="shared" si="46"/>
        <v>0</v>
      </c>
      <c r="AY62" s="27">
        <f t="shared" si="46"/>
        <v>0</v>
      </c>
      <c r="AZ62" s="27">
        <f t="shared" si="46"/>
        <v>0</v>
      </c>
      <c r="BA62" s="27">
        <f t="shared" si="46"/>
        <v>0</v>
      </c>
      <c r="BB62" s="27">
        <f t="shared" si="46"/>
        <v>0</v>
      </c>
      <c r="BC62" s="27">
        <f t="shared" si="46"/>
        <v>0</v>
      </c>
      <c r="BD62" s="27">
        <f t="shared" si="46"/>
        <v>0</v>
      </c>
      <c r="BE62" s="27">
        <f t="shared" si="46"/>
        <v>0</v>
      </c>
      <c r="BF62" s="27">
        <f t="shared" si="46"/>
        <v>0</v>
      </c>
      <c r="BG62" s="27">
        <f t="shared" si="46"/>
        <v>0</v>
      </c>
      <c r="BH62" s="27">
        <f t="shared" si="46"/>
        <v>0</v>
      </c>
      <c r="BI62" s="27">
        <f t="shared" si="46"/>
        <v>0</v>
      </c>
      <c r="BJ62" s="27">
        <f t="shared" si="46"/>
        <v>0</v>
      </c>
      <c r="BK62" s="27">
        <f t="shared" si="46"/>
        <v>0</v>
      </c>
      <c r="BL62" s="27">
        <f t="shared" si="46"/>
        <v>0</v>
      </c>
      <c r="BM62" s="27">
        <f t="shared" si="46"/>
        <v>0</v>
      </c>
      <c r="BN62" s="27">
        <f t="shared" si="46"/>
        <v>0</v>
      </c>
      <c r="BO62" s="27">
        <f t="shared" si="46"/>
        <v>0</v>
      </c>
      <c r="BP62" s="27">
        <f t="shared" si="46"/>
        <v>0</v>
      </c>
      <c r="BQ62" s="27">
        <f t="shared" si="46"/>
        <v>0</v>
      </c>
      <c r="BR62" s="27">
        <f t="shared" si="46"/>
        <v>0</v>
      </c>
      <c r="BS62" s="27">
        <f t="shared" si="46"/>
        <v>0</v>
      </c>
      <c r="BT62" s="27">
        <f t="shared" si="46"/>
        <v>0</v>
      </c>
      <c r="BU62" s="27">
        <f>BU63</f>
        <v>0</v>
      </c>
    </row>
    <row r="63" spans="1:73" s="50" customFormat="1" ht="45.75" customHeight="1">
      <c r="A63" s="64"/>
      <c r="B63" s="63">
        <v>171</v>
      </c>
      <c r="C63" s="57" t="s">
        <v>173</v>
      </c>
      <c r="D63" s="163">
        <v>5500</v>
      </c>
      <c r="E63" s="27">
        <f t="shared" si="9"/>
        <v>5500</v>
      </c>
      <c r="F63" s="27">
        <f>G63+H63</f>
        <v>1100</v>
      </c>
      <c r="G63" s="27">
        <f>G64</f>
        <v>1100</v>
      </c>
      <c r="H63" s="27">
        <f t="shared" si="46"/>
        <v>0</v>
      </c>
      <c r="I63" s="27">
        <f t="shared" si="46"/>
        <v>0</v>
      </c>
      <c r="J63" s="27">
        <f t="shared" si="46"/>
        <v>0</v>
      </c>
      <c r="K63" s="27">
        <f t="shared" si="46"/>
        <v>0</v>
      </c>
      <c r="L63" s="27">
        <f t="shared" si="46"/>
        <v>0</v>
      </c>
      <c r="M63" s="27">
        <f t="shared" si="46"/>
        <v>0</v>
      </c>
      <c r="N63" s="27">
        <f t="shared" si="46"/>
        <v>0</v>
      </c>
      <c r="O63" s="27">
        <f t="shared" si="46"/>
        <v>0</v>
      </c>
      <c r="P63" s="27">
        <f t="shared" si="46"/>
        <v>0</v>
      </c>
      <c r="Q63" s="27">
        <f t="shared" si="46"/>
        <v>400</v>
      </c>
      <c r="R63" s="27">
        <f t="shared" si="46"/>
        <v>400</v>
      </c>
      <c r="S63" s="27">
        <f t="shared" si="46"/>
        <v>0</v>
      </c>
      <c r="T63" s="27">
        <f t="shared" si="46"/>
        <v>0</v>
      </c>
      <c r="U63" s="27">
        <f t="shared" si="46"/>
        <v>0</v>
      </c>
      <c r="V63" s="27">
        <f t="shared" si="46"/>
        <v>0</v>
      </c>
      <c r="W63" s="27">
        <f t="shared" si="46"/>
        <v>0</v>
      </c>
      <c r="X63" s="27">
        <f t="shared" si="46"/>
        <v>0</v>
      </c>
      <c r="Y63" s="27">
        <f t="shared" si="46"/>
        <v>0</v>
      </c>
      <c r="Z63" s="27">
        <f t="shared" si="46"/>
        <v>0</v>
      </c>
      <c r="AA63" s="27">
        <f t="shared" si="46"/>
        <v>0</v>
      </c>
      <c r="AB63" s="27">
        <f t="shared" si="46"/>
        <v>0</v>
      </c>
      <c r="AC63" s="31">
        <f t="shared" ref="AC63:AC106" si="47">AD63+AE63</f>
        <v>0</v>
      </c>
      <c r="AD63" s="27">
        <f t="shared" si="46"/>
        <v>0</v>
      </c>
      <c r="AE63" s="27">
        <f t="shared" si="46"/>
        <v>0</v>
      </c>
      <c r="AF63" s="27">
        <f t="shared" si="46"/>
        <v>0</v>
      </c>
      <c r="AG63" s="27">
        <f>AG64</f>
        <v>4000</v>
      </c>
      <c r="AH63" s="27">
        <f t="shared" si="46"/>
        <v>0</v>
      </c>
      <c r="AI63" s="27">
        <f t="shared" si="46"/>
        <v>0</v>
      </c>
      <c r="AJ63" s="27">
        <f t="shared" si="46"/>
        <v>0</v>
      </c>
      <c r="AK63" s="27">
        <f t="shared" si="46"/>
        <v>0</v>
      </c>
      <c r="AL63" s="27">
        <f t="shared" si="46"/>
        <v>0</v>
      </c>
      <c r="AM63" s="27"/>
      <c r="AN63" s="27"/>
      <c r="AO63" s="27">
        <f t="shared" si="46"/>
        <v>0</v>
      </c>
      <c r="AP63" s="27">
        <f t="shared" si="46"/>
        <v>0</v>
      </c>
      <c r="AQ63" s="27">
        <f t="shared" si="46"/>
        <v>0</v>
      </c>
      <c r="AR63" s="27">
        <f t="shared" si="46"/>
        <v>0</v>
      </c>
      <c r="AS63" s="27">
        <f t="shared" si="46"/>
        <v>0</v>
      </c>
      <c r="AT63" s="27">
        <f t="shared" si="46"/>
        <v>0</v>
      </c>
      <c r="AU63" s="27">
        <f t="shared" si="46"/>
        <v>0</v>
      </c>
      <c r="AV63" s="27">
        <f t="shared" si="46"/>
        <v>0</v>
      </c>
      <c r="AW63" s="27">
        <f t="shared" si="46"/>
        <v>0</v>
      </c>
      <c r="AX63" s="27">
        <f t="shared" si="46"/>
        <v>0</v>
      </c>
      <c r="AY63" s="27">
        <f t="shared" si="46"/>
        <v>0</v>
      </c>
      <c r="AZ63" s="27">
        <f t="shared" si="46"/>
        <v>0</v>
      </c>
      <c r="BA63" s="27">
        <f t="shared" si="46"/>
        <v>0</v>
      </c>
      <c r="BB63" s="27">
        <f t="shared" si="46"/>
        <v>0</v>
      </c>
      <c r="BC63" s="27">
        <f t="shared" si="46"/>
        <v>0</v>
      </c>
      <c r="BD63" s="27">
        <f t="shared" si="46"/>
        <v>0</v>
      </c>
      <c r="BE63" s="27">
        <f t="shared" si="46"/>
        <v>0</v>
      </c>
      <c r="BF63" s="27">
        <f t="shared" si="46"/>
        <v>0</v>
      </c>
      <c r="BG63" s="27">
        <f t="shared" si="46"/>
        <v>0</v>
      </c>
      <c r="BH63" s="27">
        <f>BH64</f>
        <v>0</v>
      </c>
      <c r="BI63" s="27">
        <f t="shared" si="46"/>
        <v>0</v>
      </c>
      <c r="BJ63" s="27">
        <f t="shared" si="46"/>
        <v>0</v>
      </c>
      <c r="BK63" s="27">
        <f t="shared" si="46"/>
        <v>0</v>
      </c>
      <c r="BL63" s="27">
        <f t="shared" si="46"/>
        <v>0</v>
      </c>
      <c r="BM63" s="27">
        <f t="shared" si="46"/>
        <v>0</v>
      </c>
      <c r="BN63" s="27">
        <f t="shared" si="46"/>
        <v>0</v>
      </c>
      <c r="BO63" s="27">
        <f t="shared" si="46"/>
        <v>0</v>
      </c>
      <c r="BP63" s="27">
        <f t="shared" si="46"/>
        <v>0</v>
      </c>
      <c r="BQ63" s="27">
        <f t="shared" si="46"/>
        <v>0</v>
      </c>
      <c r="BR63" s="27">
        <f>BR64</f>
        <v>0</v>
      </c>
      <c r="BS63" s="27">
        <f>BS64</f>
        <v>0</v>
      </c>
      <c r="BT63" s="27">
        <f>BT64</f>
        <v>0</v>
      </c>
      <c r="BU63" s="27">
        <f>BU64</f>
        <v>0</v>
      </c>
    </row>
    <row r="64" spans="1:73" s="50" customFormat="1" ht="33" customHeight="1">
      <c r="A64" s="64"/>
      <c r="B64" s="64"/>
      <c r="C64" s="65" t="s">
        <v>194</v>
      </c>
      <c r="D64" s="163">
        <v>5500</v>
      </c>
      <c r="E64" s="27">
        <f t="shared" si="9"/>
        <v>5500</v>
      </c>
      <c r="F64" s="27">
        <f>G64+H64</f>
        <v>1100</v>
      </c>
      <c r="G64" s="66">
        <v>1100</v>
      </c>
      <c r="H64" s="27"/>
      <c r="I64" s="31"/>
      <c r="J64" s="27"/>
      <c r="K64" s="27"/>
      <c r="L64" s="27"/>
      <c r="M64" s="27"/>
      <c r="N64" s="27"/>
      <c r="O64" s="27"/>
      <c r="P64" s="27"/>
      <c r="Q64" s="27">
        <f>R64</f>
        <v>400</v>
      </c>
      <c r="R64" s="66">
        <v>400</v>
      </c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31">
        <f t="shared" si="47"/>
        <v>0</v>
      </c>
      <c r="AD64" s="27"/>
      <c r="AE64" s="27"/>
      <c r="AF64" s="27"/>
      <c r="AG64" s="66">
        <v>4000</v>
      </c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6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67"/>
      <c r="BT64" s="67"/>
      <c r="BU64" s="67"/>
    </row>
    <row r="65" spans="1:73" s="50" customFormat="1" ht="24" customHeight="1">
      <c r="A65" s="48">
        <v>250</v>
      </c>
      <c r="B65" s="48"/>
      <c r="C65" s="57" t="s">
        <v>195</v>
      </c>
      <c r="D65" s="163">
        <v>3800</v>
      </c>
      <c r="E65" s="27">
        <f t="shared" si="9"/>
        <v>3800</v>
      </c>
      <c r="F65" s="27">
        <f>F66+F68</f>
        <v>0</v>
      </c>
      <c r="G65" s="27">
        <f>G66+G68</f>
        <v>0</v>
      </c>
      <c r="H65" s="27">
        <f t="shared" ref="H65:T65" si="48">H66+H68</f>
        <v>0</v>
      </c>
      <c r="I65" s="27">
        <f t="shared" si="48"/>
        <v>0</v>
      </c>
      <c r="J65" s="27">
        <f t="shared" si="48"/>
        <v>0</v>
      </c>
      <c r="K65" s="27">
        <f t="shared" si="48"/>
        <v>0</v>
      </c>
      <c r="L65" s="27">
        <f t="shared" si="48"/>
        <v>0</v>
      </c>
      <c r="M65" s="27">
        <f t="shared" si="48"/>
        <v>0</v>
      </c>
      <c r="N65" s="27">
        <f t="shared" si="48"/>
        <v>0</v>
      </c>
      <c r="O65" s="27">
        <f t="shared" si="48"/>
        <v>0</v>
      </c>
      <c r="P65" s="27">
        <f t="shared" si="48"/>
        <v>0</v>
      </c>
      <c r="Q65" s="27">
        <f t="shared" si="48"/>
        <v>0</v>
      </c>
      <c r="R65" s="27">
        <f t="shared" si="48"/>
        <v>0</v>
      </c>
      <c r="S65" s="27">
        <f t="shared" si="48"/>
        <v>0</v>
      </c>
      <c r="T65" s="27">
        <f t="shared" si="48"/>
        <v>1300</v>
      </c>
      <c r="U65" s="27">
        <f>U66+U68</f>
        <v>100</v>
      </c>
      <c r="V65" s="27">
        <f t="shared" ref="V65:BU65" si="49">V66+V68</f>
        <v>400</v>
      </c>
      <c r="W65" s="27">
        <f t="shared" si="49"/>
        <v>400</v>
      </c>
      <c r="X65" s="27">
        <f t="shared" si="49"/>
        <v>0</v>
      </c>
      <c r="Y65" s="27">
        <f t="shared" si="49"/>
        <v>0</v>
      </c>
      <c r="Z65" s="27">
        <f t="shared" si="49"/>
        <v>400</v>
      </c>
      <c r="AA65" s="27">
        <f t="shared" si="49"/>
        <v>0</v>
      </c>
      <c r="AB65" s="27">
        <f t="shared" si="49"/>
        <v>0</v>
      </c>
      <c r="AC65" s="27">
        <f t="shared" si="49"/>
        <v>700</v>
      </c>
      <c r="AD65" s="27">
        <f t="shared" si="49"/>
        <v>700</v>
      </c>
      <c r="AE65" s="27">
        <f t="shared" si="49"/>
        <v>0</v>
      </c>
      <c r="AF65" s="27">
        <f t="shared" si="49"/>
        <v>0</v>
      </c>
      <c r="AG65" s="27">
        <f t="shared" si="49"/>
        <v>0</v>
      </c>
      <c r="AH65" s="27">
        <f t="shared" si="49"/>
        <v>0</v>
      </c>
      <c r="AI65" s="27">
        <f t="shared" si="49"/>
        <v>0</v>
      </c>
      <c r="AJ65" s="27">
        <f t="shared" si="49"/>
        <v>0</v>
      </c>
      <c r="AK65" s="27">
        <f t="shared" si="49"/>
        <v>1100</v>
      </c>
      <c r="AL65" s="27">
        <f t="shared" si="49"/>
        <v>0</v>
      </c>
      <c r="AM65" s="27">
        <f t="shared" si="49"/>
        <v>0</v>
      </c>
      <c r="AN65" s="27">
        <f t="shared" si="49"/>
        <v>0</v>
      </c>
      <c r="AO65" s="27">
        <f t="shared" si="49"/>
        <v>0</v>
      </c>
      <c r="AP65" s="27">
        <f t="shared" si="49"/>
        <v>300</v>
      </c>
      <c r="AQ65" s="27">
        <f t="shared" si="49"/>
        <v>0</v>
      </c>
      <c r="AR65" s="27">
        <f t="shared" si="49"/>
        <v>0</v>
      </c>
      <c r="AS65" s="27">
        <f t="shared" si="49"/>
        <v>200</v>
      </c>
      <c r="AT65" s="27">
        <f t="shared" si="49"/>
        <v>0</v>
      </c>
      <c r="AU65" s="27">
        <f t="shared" si="49"/>
        <v>200</v>
      </c>
      <c r="AV65" s="27">
        <f t="shared" si="49"/>
        <v>0</v>
      </c>
      <c r="AW65" s="27">
        <f t="shared" si="49"/>
        <v>0</v>
      </c>
      <c r="AX65" s="27">
        <f t="shared" si="49"/>
        <v>0</v>
      </c>
      <c r="AY65" s="27">
        <f t="shared" si="49"/>
        <v>0</v>
      </c>
      <c r="AZ65" s="27">
        <f t="shared" si="49"/>
        <v>0</v>
      </c>
      <c r="BA65" s="27">
        <f t="shared" si="49"/>
        <v>0</v>
      </c>
      <c r="BB65" s="27">
        <f t="shared" si="49"/>
        <v>0</v>
      </c>
      <c r="BC65" s="27">
        <f t="shared" si="49"/>
        <v>0</v>
      </c>
      <c r="BD65" s="27">
        <f t="shared" si="49"/>
        <v>0</v>
      </c>
      <c r="BE65" s="27">
        <f t="shared" si="49"/>
        <v>0</v>
      </c>
      <c r="BF65" s="27">
        <f t="shared" si="49"/>
        <v>0</v>
      </c>
      <c r="BG65" s="27">
        <f t="shared" si="49"/>
        <v>0</v>
      </c>
      <c r="BH65" s="27">
        <f t="shared" si="49"/>
        <v>0</v>
      </c>
      <c r="BI65" s="27">
        <f t="shared" si="49"/>
        <v>0</v>
      </c>
      <c r="BJ65" s="27">
        <f t="shared" si="49"/>
        <v>0</v>
      </c>
      <c r="BK65" s="27">
        <f t="shared" si="49"/>
        <v>0</v>
      </c>
      <c r="BL65" s="27">
        <f t="shared" si="49"/>
        <v>0</v>
      </c>
      <c r="BM65" s="27">
        <f t="shared" si="49"/>
        <v>0</v>
      </c>
      <c r="BN65" s="27">
        <f t="shared" si="49"/>
        <v>0</v>
      </c>
      <c r="BO65" s="27">
        <f t="shared" si="49"/>
        <v>0</v>
      </c>
      <c r="BP65" s="27">
        <f t="shared" si="49"/>
        <v>0</v>
      </c>
      <c r="BQ65" s="27">
        <f t="shared" si="49"/>
        <v>0</v>
      </c>
      <c r="BR65" s="27">
        <f t="shared" si="49"/>
        <v>0</v>
      </c>
      <c r="BS65" s="27">
        <f t="shared" si="49"/>
        <v>0</v>
      </c>
      <c r="BT65" s="27">
        <f t="shared" si="49"/>
        <v>0</v>
      </c>
      <c r="BU65" s="27">
        <f t="shared" si="49"/>
        <v>0</v>
      </c>
    </row>
    <row r="66" spans="1:73" s="50" customFormat="1" ht="24" customHeight="1">
      <c r="A66" s="69"/>
      <c r="B66" s="69"/>
      <c r="C66" s="57" t="s">
        <v>158</v>
      </c>
      <c r="D66" s="163">
        <v>3800</v>
      </c>
      <c r="E66" s="27">
        <f t="shared" si="9"/>
        <v>3800</v>
      </c>
      <c r="F66" s="27">
        <f t="shared" ref="F66:BP66" si="50">F67</f>
        <v>0</v>
      </c>
      <c r="G66" s="27">
        <f t="shared" si="50"/>
        <v>0</v>
      </c>
      <c r="H66" s="27">
        <f t="shared" si="50"/>
        <v>0</v>
      </c>
      <c r="I66" s="27">
        <f t="shared" si="50"/>
        <v>0</v>
      </c>
      <c r="J66" s="27">
        <f t="shared" si="50"/>
        <v>0</v>
      </c>
      <c r="K66" s="27">
        <f t="shared" si="50"/>
        <v>0</v>
      </c>
      <c r="L66" s="27">
        <f t="shared" si="50"/>
        <v>0</v>
      </c>
      <c r="M66" s="27">
        <f t="shared" si="50"/>
        <v>0</v>
      </c>
      <c r="N66" s="27">
        <f t="shared" si="50"/>
        <v>0</v>
      </c>
      <c r="O66" s="27">
        <f t="shared" si="50"/>
        <v>0</v>
      </c>
      <c r="P66" s="27">
        <f t="shared" si="50"/>
        <v>0</v>
      </c>
      <c r="Q66" s="27">
        <f t="shared" si="50"/>
        <v>0</v>
      </c>
      <c r="R66" s="27">
        <f t="shared" si="50"/>
        <v>0</v>
      </c>
      <c r="S66" s="27">
        <f t="shared" si="50"/>
        <v>0</v>
      </c>
      <c r="T66" s="27">
        <f t="shared" si="50"/>
        <v>1300</v>
      </c>
      <c r="U66" s="27">
        <f t="shared" si="50"/>
        <v>100</v>
      </c>
      <c r="V66" s="27">
        <f t="shared" si="50"/>
        <v>400</v>
      </c>
      <c r="W66" s="27">
        <f t="shared" si="50"/>
        <v>400</v>
      </c>
      <c r="X66" s="27">
        <f t="shared" si="50"/>
        <v>0</v>
      </c>
      <c r="Y66" s="27">
        <f t="shared" si="50"/>
        <v>0</v>
      </c>
      <c r="Z66" s="27">
        <f t="shared" si="50"/>
        <v>400</v>
      </c>
      <c r="AA66" s="27">
        <f t="shared" si="50"/>
        <v>0</v>
      </c>
      <c r="AB66" s="27">
        <f t="shared" si="50"/>
        <v>0</v>
      </c>
      <c r="AC66" s="27">
        <f t="shared" si="50"/>
        <v>700</v>
      </c>
      <c r="AD66" s="27">
        <f t="shared" si="50"/>
        <v>700</v>
      </c>
      <c r="AE66" s="27">
        <f t="shared" si="50"/>
        <v>0</v>
      </c>
      <c r="AF66" s="27">
        <f t="shared" si="50"/>
        <v>0</v>
      </c>
      <c r="AG66" s="27">
        <f t="shared" si="50"/>
        <v>0</v>
      </c>
      <c r="AH66" s="27">
        <f t="shared" si="50"/>
        <v>0</v>
      </c>
      <c r="AI66" s="27">
        <f t="shared" si="50"/>
        <v>0</v>
      </c>
      <c r="AJ66" s="27">
        <f t="shared" si="50"/>
        <v>0</v>
      </c>
      <c r="AK66" s="27">
        <f t="shared" si="50"/>
        <v>1100</v>
      </c>
      <c r="AL66" s="27">
        <f t="shared" si="50"/>
        <v>0</v>
      </c>
      <c r="AM66" s="27">
        <f t="shared" si="50"/>
        <v>0</v>
      </c>
      <c r="AN66" s="27">
        <f t="shared" si="50"/>
        <v>0</v>
      </c>
      <c r="AO66" s="27">
        <f t="shared" si="50"/>
        <v>0</v>
      </c>
      <c r="AP66" s="27">
        <f t="shared" si="50"/>
        <v>300</v>
      </c>
      <c r="AQ66" s="27">
        <f t="shared" si="50"/>
        <v>0</v>
      </c>
      <c r="AR66" s="27">
        <f t="shared" si="50"/>
        <v>0</v>
      </c>
      <c r="AS66" s="27">
        <f t="shared" si="50"/>
        <v>200</v>
      </c>
      <c r="AT66" s="27">
        <f t="shared" si="50"/>
        <v>0</v>
      </c>
      <c r="AU66" s="27">
        <f t="shared" si="50"/>
        <v>200</v>
      </c>
      <c r="AV66" s="27">
        <f t="shared" si="50"/>
        <v>0</v>
      </c>
      <c r="AW66" s="27">
        <f t="shared" si="50"/>
        <v>0</v>
      </c>
      <c r="AX66" s="27">
        <f t="shared" si="50"/>
        <v>0</v>
      </c>
      <c r="AY66" s="27">
        <f t="shared" si="50"/>
        <v>0</v>
      </c>
      <c r="AZ66" s="27">
        <f t="shared" si="50"/>
        <v>0</v>
      </c>
      <c r="BA66" s="27">
        <f t="shared" si="50"/>
        <v>0</v>
      </c>
      <c r="BB66" s="27">
        <f t="shared" si="50"/>
        <v>0</v>
      </c>
      <c r="BC66" s="27">
        <f t="shared" si="50"/>
        <v>0</v>
      </c>
      <c r="BD66" s="27">
        <f t="shared" si="50"/>
        <v>0</v>
      </c>
      <c r="BE66" s="27">
        <f t="shared" si="50"/>
        <v>0</v>
      </c>
      <c r="BF66" s="27">
        <f t="shared" si="50"/>
        <v>0</v>
      </c>
      <c r="BG66" s="27">
        <f t="shared" si="50"/>
        <v>0</v>
      </c>
      <c r="BH66" s="27">
        <f t="shared" si="50"/>
        <v>0</v>
      </c>
      <c r="BI66" s="27">
        <f t="shared" si="50"/>
        <v>0</v>
      </c>
      <c r="BJ66" s="27">
        <f t="shared" si="50"/>
        <v>0</v>
      </c>
      <c r="BK66" s="27">
        <f t="shared" si="50"/>
        <v>0</v>
      </c>
      <c r="BL66" s="27">
        <f t="shared" si="50"/>
        <v>0</v>
      </c>
      <c r="BM66" s="27">
        <f t="shared" si="50"/>
        <v>0</v>
      </c>
      <c r="BN66" s="27">
        <f t="shared" si="50"/>
        <v>0</v>
      </c>
      <c r="BO66" s="27">
        <f t="shared" si="50"/>
        <v>0</v>
      </c>
      <c r="BP66" s="27">
        <f t="shared" si="50"/>
        <v>0</v>
      </c>
      <c r="BQ66" s="27">
        <f>BQ67</f>
        <v>0</v>
      </c>
      <c r="BR66" s="27">
        <f>BR67</f>
        <v>0</v>
      </c>
      <c r="BS66" s="27">
        <f>BS67</f>
        <v>0</v>
      </c>
      <c r="BT66" s="27">
        <f>BT67</f>
        <v>0</v>
      </c>
      <c r="BU66" s="27">
        <f>BU67</f>
        <v>0</v>
      </c>
    </row>
    <row r="67" spans="1:73" s="50" customFormat="1" ht="24" customHeight="1">
      <c r="A67" s="48"/>
      <c r="B67" s="48">
        <v>278</v>
      </c>
      <c r="C67" s="57" t="s">
        <v>451</v>
      </c>
      <c r="D67" s="163">
        <v>3800</v>
      </c>
      <c r="E67" s="27">
        <f t="shared" si="9"/>
        <v>3800</v>
      </c>
      <c r="F67" s="31">
        <f>G67+H67</f>
        <v>0</v>
      </c>
      <c r="G67" s="30"/>
      <c r="H67" s="31"/>
      <c r="I67" s="31">
        <f>SUM(J67:M67)</f>
        <v>0</v>
      </c>
      <c r="J67" s="31"/>
      <c r="K67" s="31"/>
      <c r="L67" s="31"/>
      <c r="M67" s="31"/>
      <c r="N67" s="31">
        <f>O67+P67</f>
        <v>0</v>
      </c>
      <c r="O67" s="31"/>
      <c r="P67" s="31"/>
      <c r="Q67" s="31">
        <f>R67</f>
        <v>0</v>
      </c>
      <c r="R67" s="31"/>
      <c r="S67" s="31"/>
      <c r="T67" s="31">
        <f>SUM(U67:AB67)</f>
        <v>1300</v>
      </c>
      <c r="U67" s="30">
        <v>100</v>
      </c>
      <c r="V67" s="31">
        <v>400</v>
      </c>
      <c r="W67" s="31">
        <v>400</v>
      </c>
      <c r="X67" s="31"/>
      <c r="Y67" s="31"/>
      <c r="Z67" s="30">
        <v>400</v>
      </c>
      <c r="AA67" s="31"/>
      <c r="AB67" s="31"/>
      <c r="AC67" s="31">
        <f>AD67+AE67</f>
        <v>700</v>
      </c>
      <c r="AD67" s="30">
        <f>600+100</f>
        <v>700</v>
      </c>
      <c r="AE67" s="31"/>
      <c r="AF67" s="30"/>
      <c r="AG67" s="31"/>
      <c r="AH67" s="31">
        <f>AI67+AJ67</f>
        <v>0</v>
      </c>
      <c r="AI67" s="31"/>
      <c r="AJ67" s="31"/>
      <c r="AK67" s="30">
        <f>1000+100</f>
        <v>1100</v>
      </c>
      <c r="AL67" s="30"/>
      <c r="AM67" s="30"/>
      <c r="AN67" s="30"/>
      <c r="AO67" s="31"/>
      <c r="AP67" s="30">
        <v>300</v>
      </c>
      <c r="AQ67" s="30"/>
      <c r="AR67" s="30"/>
      <c r="AS67" s="30">
        <v>200</v>
      </c>
      <c r="AT67" s="30"/>
      <c r="AU67" s="30">
        <v>200</v>
      </c>
      <c r="AV67" s="31"/>
      <c r="AW67" s="31">
        <f>AX67+AY67+AZ67</f>
        <v>0</v>
      </c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2"/>
      <c r="BI67" s="31"/>
      <c r="BJ67" s="31"/>
      <c r="BK67" s="31"/>
      <c r="BL67" s="31"/>
      <c r="BM67" s="31"/>
      <c r="BN67" s="31"/>
      <c r="BO67" s="31"/>
      <c r="BP67" s="31"/>
      <c r="BQ67" s="30"/>
      <c r="BR67" s="31"/>
      <c r="BS67" s="32"/>
      <c r="BT67" s="32"/>
      <c r="BU67" s="32"/>
    </row>
    <row r="68" spans="1:73" s="50" customFormat="1" ht="24" hidden="1" customHeight="1">
      <c r="A68" s="48"/>
      <c r="B68" s="48"/>
      <c r="C68" s="57" t="s">
        <v>193</v>
      </c>
      <c r="D68" s="163">
        <v>0</v>
      </c>
      <c r="E68" s="27">
        <f t="shared" si="9"/>
        <v>0</v>
      </c>
      <c r="F68" s="31">
        <f t="shared" ref="F68:BQ69" si="51">F69</f>
        <v>0</v>
      </c>
      <c r="G68" s="31">
        <f t="shared" si="51"/>
        <v>0</v>
      </c>
      <c r="H68" s="31">
        <f t="shared" si="51"/>
        <v>0</v>
      </c>
      <c r="I68" s="31">
        <f t="shared" si="51"/>
        <v>0</v>
      </c>
      <c r="J68" s="31">
        <f t="shared" si="51"/>
        <v>0</v>
      </c>
      <c r="K68" s="31">
        <f t="shared" si="51"/>
        <v>0</v>
      </c>
      <c r="L68" s="31">
        <f t="shared" si="51"/>
        <v>0</v>
      </c>
      <c r="M68" s="31">
        <f t="shared" si="51"/>
        <v>0</v>
      </c>
      <c r="N68" s="31">
        <f t="shared" si="51"/>
        <v>0</v>
      </c>
      <c r="O68" s="31">
        <f t="shared" si="51"/>
        <v>0</v>
      </c>
      <c r="P68" s="31">
        <f t="shared" si="51"/>
        <v>0</v>
      </c>
      <c r="Q68" s="31">
        <f t="shared" si="51"/>
        <v>0</v>
      </c>
      <c r="R68" s="31">
        <f t="shared" si="51"/>
        <v>0</v>
      </c>
      <c r="S68" s="31">
        <f t="shared" si="51"/>
        <v>0</v>
      </c>
      <c r="T68" s="31">
        <f t="shared" si="51"/>
        <v>0</v>
      </c>
      <c r="U68" s="31">
        <f t="shared" si="51"/>
        <v>0</v>
      </c>
      <c r="V68" s="31">
        <f t="shared" si="51"/>
        <v>0</v>
      </c>
      <c r="W68" s="31">
        <f t="shared" si="51"/>
        <v>0</v>
      </c>
      <c r="X68" s="31">
        <f t="shared" si="51"/>
        <v>0</v>
      </c>
      <c r="Y68" s="31">
        <f t="shared" si="51"/>
        <v>0</v>
      </c>
      <c r="Z68" s="31">
        <f t="shared" si="51"/>
        <v>0</v>
      </c>
      <c r="AA68" s="31">
        <f t="shared" si="51"/>
        <v>0</v>
      </c>
      <c r="AB68" s="31">
        <f t="shared" si="51"/>
        <v>0</v>
      </c>
      <c r="AC68" s="31">
        <f t="shared" si="51"/>
        <v>0</v>
      </c>
      <c r="AD68" s="31">
        <f t="shared" si="51"/>
        <v>0</v>
      </c>
      <c r="AE68" s="31">
        <f t="shared" si="51"/>
        <v>0</v>
      </c>
      <c r="AF68" s="31">
        <f t="shared" si="51"/>
        <v>0</v>
      </c>
      <c r="AG68" s="31">
        <f t="shared" si="51"/>
        <v>0</v>
      </c>
      <c r="AH68" s="31">
        <f t="shared" si="51"/>
        <v>0</v>
      </c>
      <c r="AI68" s="31">
        <f t="shared" si="51"/>
        <v>0</v>
      </c>
      <c r="AJ68" s="31">
        <f t="shared" si="51"/>
        <v>0</v>
      </c>
      <c r="AK68" s="31">
        <f t="shared" si="51"/>
        <v>0</v>
      </c>
      <c r="AL68" s="31">
        <f t="shared" si="51"/>
        <v>0</v>
      </c>
      <c r="AM68" s="31">
        <f t="shared" si="51"/>
        <v>0</v>
      </c>
      <c r="AN68" s="31">
        <f t="shared" si="51"/>
        <v>0</v>
      </c>
      <c r="AO68" s="31">
        <f t="shared" si="51"/>
        <v>0</v>
      </c>
      <c r="AP68" s="31">
        <f t="shared" si="51"/>
        <v>0</v>
      </c>
      <c r="AQ68" s="31">
        <f t="shared" si="51"/>
        <v>0</v>
      </c>
      <c r="AR68" s="31">
        <f t="shared" si="51"/>
        <v>0</v>
      </c>
      <c r="AS68" s="31">
        <f t="shared" si="51"/>
        <v>0</v>
      </c>
      <c r="AT68" s="31">
        <f t="shared" si="51"/>
        <v>0</v>
      </c>
      <c r="AU68" s="31">
        <f t="shared" si="51"/>
        <v>0</v>
      </c>
      <c r="AV68" s="31">
        <f t="shared" si="51"/>
        <v>0</v>
      </c>
      <c r="AW68" s="31">
        <f t="shared" si="51"/>
        <v>0</v>
      </c>
      <c r="AX68" s="31">
        <f t="shared" si="51"/>
        <v>0</v>
      </c>
      <c r="AY68" s="31">
        <f t="shared" si="51"/>
        <v>0</v>
      </c>
      <c r="AZ68" s="31">
        <f t="shared" si="51"/>
        <v>0</v>
      </c>
      <c r="BA68" s="31">
        <f t="shared" si="51"/>
        <v>0</v>
      </c>
      <c r="BB68" s="31">
        <f t="shared" si="51"/>
        <v>0</v>
      </c>
      <c r="BC68" s="31">
        <f t="shared" si="51"/>
        <v>0</v>
      </c>
      <c r="BD68" s="31">
        <f t="shared" si="51"/>
        <v>0</v>
      </c>
      <c r="BE68" s="31">
        <f t="shared" si="51"/>
        <v>0</v>
      </c>
      <c r="BF68" s="31">
        <f t="shared" si="51"/>
        <v>0</v>
      </c>
      <c r="BG68" s="31">
        <f t="shared" si="51"/>
        <v>0</v>
      </c>
      <c r="BH68" s="31">
        <f t="shared" si="51"/>
        <v>0</v>
      </c>
      <c r="BI68" s="31">
        <f t="shared" si="51"/>
        <v>0</v>
      </c>
      <c r="BJ68" s="31">
        <f t="shared" si="51"/>
        <v>0</v>
      </c>
      <c r="BK68" s="31">
        <f t="shared" si="51"/>
        <v>0</v>
      </c>
      <c r="BL68" s="31">
        <f t="shared" si="51"/>
        <v>0</v>
      </c>
      <c r="BM68" s="31">
        <f t="shared" si="51"/>
        <v>0</v>
      </c>
      <c r="BN68" s="31">
        <f t="shared" si="51"/>
        <v>0</v>
      </c>
      <c r="BO68" s="31">
        <f t="shared" si="51"/>
        <v>0</v>
      </c>
      <c r="BP68" s="31">
        <f t="shared" si="51"/>
        <v>0</v>
      </c>
      <c r="BQ68" s="31">
        <f t="shared" si="51"/>
        <v>0</v>
      </c>
      <c r="BR68" s="31">
        <f t="shared" ref="BR68:BU69" si="52">BR69</f>
        <v>0</v>
      </c>
      <c r="BS68" s="31">
        <f t="shared" si="52"/>
        <v>0</v>
      </c>
      <c r="BT68" s="31">
        <f t="shared" si="52"/>
        <v>0</v>
      </c>
      <c r="BU68" s="31">
        <f t="shared" si="52"/>
        <v>0</v>
      </c>
    </row>
    <row r="69" spans="1:73" s="50" customFormat="1" ht="48" hidden="1" customHeight="1">
      <c r="A69" s="69"/>
      <c r="B69" s="69" t="s">
        <v>196</v>
      </c>
      <c r="C69" s="65" t="s">
        <v>197</v>
      </c>
      <c r="D69" s="163">
        <v>0</v>
      </c>
      <c r="E69" s="27">
        <f t="shared" si="9"/>
        <v>0</v>
      </c>
      <c r="F69" s="31">
        <f t="shared" si="51"/>
        <v>0</v>
      </c>
      <c r="G69" s="31">
        <f t="shared" si="51"/>
        <v>0</v>
      </c>
      <c r="H69" s="31">
        <f>H70</f>
        <v>0</v>
      </c>
      <c r="I69" s="31">
        <f t="shared" si="51"/>
        <v>0</v>
      </c>
      <c r="J69" s="31">
        <f t="shared" si="51"/>
        <v>0</v>
      </c>
      <c r="K69" s="31">
        <f t="shared" si="51"/>
        <v>0</v>
      </c>
      <c r="L69" s="31">
        <f t="shared" si="51"/>
        <v>0</v>
      </c>
      <c r="M69" s="31">
        <f t="shared" si="51"/>
        <v>0</v>
      </c>
      <c r="N69" s="31">
        <f t="shared" si="51"/>
        <v>0</v>
      </c>
      <c r="O69" s="31">
        <f t="shared" si="51"/>
        <v>0</v>
      </c>
      <c r="P69" s="31">
        <f t="shared" si="51"/>
        <v>0</v>
      </c>
      <c r="Q69" s="31">
        <f t="shared" si="51"/>
        <v>0</v>
      </c>
      <c r="R69" s="31">
        <f t="shared" si="51"/>
        <v>0</v>
      </c>
      <c r="S69" s="31">
        <f t="shared" si="51"/>
        <v>0</v>
      </c>
      <c r="T69" s="31">
        <f t="shared" si="51"/>
        <v>0</v>
      </c>
      <c r="U69" s="31">
        <f t="shared" si="51"/>
        <v>0</v>
      </c>
      <c r="V69" s="31">
        <f t="shared" si="51"/>
        <v>0</v>
      </c>
      <c r="W69" s="31">
        <f t="shared" si="51"/>
        <v>0</v>
      </c>
      <c r="X69" s="31">
        <f t="shared" si="51"/>
        <v>0</v>
      </c>
      <c r="Y69" s="31">
        <f t="shared" si="51"/>
        <v>0</v>
      </c>
      <c r="Z69" s="31">
        <f t="shared" si="51"/>
        <v>0</v>
      </c>
      <c r="AA69" s="31">
        <f t="shared" si="51"/>
        <v>0</v>
      </c>
      <c r="AB69" s="31">
        <f t="shared" si="51"/>
        <v>0</v>
      </c>
      <c r="AC69" s="31">
        <f t="shared" si="51"/>
        <v>0</v>
      </c>
      <c r="AD69" s="31">
        <f t="shared" si="51"/>
        <v>0</v>
      </c>
      <c r="AE69" s="31">
        <f t="shared" si="51"/>
        <v>0</v>
      </c>
      <c r="AF69" s="31">
        <f t="shared" si="51"/>
        <v>0</v>
      </c>
      <c r="AG69" s="31">
        <f t="shared" si="51"/>
        <v>0</v>
      </c>
      <c r="AH69" s="31">
        <f t="shared" si="51"/>
        <v>0</v>
      </c>
      <c r="AI69" s="31">
        <f t="shared" si="51"/>
        <v>0</v>
      </c>
      <c r="AJ69" s="31">
        <f t="shared" si="51"/>
        <v>0</v>
      </c>
      <c r="AK69" s="31">
        <f t="shared" si="51"/>
        <v>0</v>
      </c>
      <c r="AL69" s="31">
        <f t="shared" si="51"/>
        <v>0</v>
      </c>
      <c r="AM69" s="31">
        <f t="shared" si="51"/>
        <v>0</v>
      </c>
      <c r="AN69" s="31">
        <f t="shared" si="51"/>
        <v>0</v>
      </c>
      <c r="AO69" s="31">
        <f t="shared" si="51"/>
        <v>0</v>
      </c>
      <c r="AP69" s="31">
        <f t="shared" si="51"/>
        <v>0</v>
      </c>
      <c r="AQ69" s="31">
        <f t="shared" si="51"/>
        <v>0</v>
      </c>
      <c r="AR69" s="31">
        <f t="shared" si="51"/>
        <v>0</v>
      </c>
      <c r="AS69" s="31">
        <f t="shared" si="51"/>
        <v>0</v>
      </c>
      <c r="AT69" s="31">
        <f t="shared" si="51"/>
        <v>0</v>
      </c>
      <c r="AU69" s="31">
        <f t="shared" si="51"/>
        <v>0</v>
      </c>
      <c r="AV69" s="31">
        <f t="shared" si="51"/>
        <v>0</v>
      </c>
      <c r="AW69" s="31">
        <f t="shared" si="51"/>
        <v>0</v>
      </c>
      <c r="AX69" s="31">
        <f t="shared" si="51"/>
        <v>0</v>
      </c>
      <c r="AY69" s="31">
        <f t="shared" si="51"/>
        <v>0</v>
      </c>
      <c r="AZ69" s="31">
        <f t="shared" si="51"/>
        <v>0</v>
      </c>
      <c r="BA69" s="31">
        <f t="shared" si="51"/>
        <v>0</v>
      </c>
      <c r="BB69" s="31">
        <f t="shared" si="51"/>
        <v>0</v>
      </c>
      <c r="BC69" s="31">
        <f t="shared" si="51"/>
        <v>0</v>
      </c>
      <c r="BD69" s="31">
        <f t="shared" si="51"/>
        <v>0</v>
      </c>
      <c r="BE69" s="31">
        <f t="shared" si="51"/>
        <v>0</v>
      </c>
      <c r="BF69" s="31">
        <f t="shared" si="51"/>
        <v>0</v>
      </c>
      <c r="BG69" s="31">
        <f t="shared" si="51"/>
        <v>0</v>
      </c>
      <c r="BH69" s="31">
        <f t="shared" si="51"/>
        <v>0</v>
      </c>
      <c r="BI69" s="31">
        <f t="shared" si="51"/>
        <v>0</v>
      </c>
      <c r="BJ69" s="31">
        <f t="shared" si="51"/>
        <v>0</v>
      </c>
      <c r="BK69" s="31">
        <f t="shared" si="51"/>
        <v>0</v>
      </c>
      <c r="BL69" s="31">
        <f t="shared" si="51"/>
        <v>0</v>
      </c>
      <c r="BM69" s="31">
        <f t="shared" si="51"/>
        <v>0</v>
      </c>
      <c r="BN69" s="31">
        <f t="shared" si="51"/>
        <v>0</v>
      </c>
      <c r="BO69" s="31">
        <f t="shared" si="51"/>
        <v>0</v>
      </c>
      <c r="BP69" s="31">
        <f t="shared" si="51"/>
        <v>0</v>
      </c>
      <c r="BQ69" s="31">
        <f t="shared" si="51"/>
        <v>0</v>
      </c>
      <c r="BR69" s="31">
        <f t="shared" si="52"/>
        <v>0</v>
      </c>
      <c r="BS69" s="31">
        <f t="shared" si="52"/>
        <v>0</v>
      </c>
      <c r="BT69" s="31">
        <f t="shared" si="52"/>
        <v>0</v>
      </c>
      <c r="BU69" s="31">
        <f t="shared" si="52"/>
        <v>0</v>
      </c>
    </row>
    <row r="70" spans="1:73" s="50" customFormat="1" ht="23.25" hidden="1" customHeight="1">
      <c r="A70" s="69"/>
      <c r="B70" s="69"/>
      <c r="C70" s="65" t="s">
        <v>198</v>
      </c>
      <c r="D70" s="163">
        <v>0</v>
      </c>
      <c r="E70" s="27">
        <f t="shared" si="9"/>
        <v>0</v>
      </c>
      <c r="F70" s="36"/>
      <c r="G70" s="38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8"/>
      <c r="V70" s="36"/>
      <c r="W70" s="36"/>
      <c r="X70" s="36"/>
      <c r="Y70" s="36"/>
      <c r="Z70" s="36"/>
      <c r="AA70" s="36"/>
      <c r="AB70" s="36"/>
      <c r="AC70" s="36"/>
      <c r="AD70" s="38"/>
      <c r="AE70" s="36"/>
      <c r="AF70" s="38"/>
      <c r="AG70" s="36"/>
      <c r="AH70" s="36"/>
      <c r="AI70" s="36"/>
      <c r="AJ70" s="36"/>
      <c r="AK70" s="38"/>
      <c r="AL70" s="38"/>
      <c r="AM70" s="38"/>
      <c r="AN70" s="38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41"/>
      <c r="BI70" s="36"/>
      <c r="BJ70" s="36"/>
      <c r="BK70" s="36"/>
      <c r="BL70" s="36"/>
      <c r="BM70" s="36"/>
      <c r="BN70" s="36"/>
      <c r="BO70" s="36"/>
      <c r="BP70" s="36"/>
      <c r="BQ70" s="38"/>
      <c r="BR70" s="36"/>
      <c r="BS70" s="41"/>
      <c r="BT70" s="41"/>
      <c r="BU70" s="41"/>
    </row>
    <row r="71" spans="1:73" s="50" customFormat="1" ht="23.25" customHeight="1">
      <c r="A71" s="28">
        <v>280</v>
      </c>
      <c r="B71" s="28"/>
      <c r="C71" s="57" t="s">
        <v>199</v>
      </c>
      <c r="D71" s="163">
        <v>47346</v>
      </c>
      <c r="E71" s="27">
        <f t="shared" si="9"/>
        <v>47346</v>
      </c>
      <c r="F71" s="31">
        <f t="shared" ref="F71:AB71" si="53">F72+F82</f>
        <v>5650</v>
      </c>
      <c r="G71" s="31">
        <f t="shared" si="53"/>
        <v>5650</v>
      </c>
      <c r="H71" s="31">
        <f t="shared" si="53"/>
        <v>0</v>
      </c>
      <c r="I71" s="31">
        <f t="shared" si="53"/>
        <v>0</v>
      </c>
      <c r="J71" s="31">
        <f t="shared" si="53"/>
        <v>0</v>
      </c>
      <c r="K71" s="31">
        <f t="shared" si="53"/>
        <v>0</v>
      </c>
      <c r="L71" s="31">
        <f t="shared" si="53"/>
        <v>0</v>
      </c>
      <c r="M71" s="31">
        <f t="shared" si="53"/>
        <v>0</v>
      </c>
      <c r="N71" s="31">
        <f t="shared" si="53"/>
        <v>3278</v>
      </c>
      <c r="O71" s="31">
        <f t="shared" si="53"/>
        <v>300</v>
      </c>
      <c r="P71" s="31">
        <f t="shared" si="53"/>
        <v>2978</v>
      </c>
      <c r="Q71" s="31">
        <f t="shared" si="53"/>
        <v>13246</v>
      </c>
      <c r="R71" s="31">
        <f t="shared" si="53"/>
        <v>13246</v>
      </c>
      <c r="S71" s="31">
        <f t="shared" si="53"/>
        <v>750</v>
      </c>
      <c r="T71" s="31">
        <f t="shared" si="53"/>
        <v>0</v>
      </c>
      <c r="U71" s="31">
        <f t="shared" si="53"/>
        <v>0</v>
      </c>
      <c r="V71" s="31">
        <f t="shared" si="53"/>
        <v>0</v>
      </c>
      <c r="W71" s="31">
        <f t="shared" si="53"/>
        <v>0</v>
      </c>
      <c r="X71" s="31">
        <f t="shared" si="53"/>
        <v>0</v>
      </c>
      <c r="Y71" s="31">
        <f t="shared" si="53"/>
        <v>0</v>
      </c>
      <c r="Z71" s="31">
        <f t="shared" si="53"/>
        <v>0</v>
      </c>
      <c r="AA71" s="31">
        <f t="shared" si="53"/>
        <v>0</v>
      </c>
      <c r="AB71" s="31">
        <f t="shared" si="53"/>
        <v>0</v>
      </c>
      <c r="AC71" s="31">
        <f t="shared" si="47"/>
        <v>0</v>
      </c>
      <c r="AD71" s="31">
        <f>AD72+AD82</f>
        <v>0</v>
      </c>
      <c r="AE71" s="31">
        <f>AE72+AE82</f>
        <v>0</v>
      </c>
      <c r="AF71" s="31"/>
      <c r="AG71" s="31">
        <f t="shared" ref="AG71:AT71" si="54">AG72+AG82</f>
        <v>2000</v>
      </c>
      <c r="AH71" s="31">
        <f t="shared" si="54"/>
        <v>0</v>
      </c>
      <c r="AI71" s="31">
        <f t="shared" si="54"/>
        <v>0</v>
      </c>
      <c r="AJ71" s="31">
        <f t="shared" si="54"/>
        <v>0</v>
      </c>
      <c r="AK71" s="31">
        <f t="shared" si="54"/>
        <v>0</v>
      </c>
      <c r="AL71" s="31">
        <f t="shared" si="54"/>
        <v>3740</v>
      </c>
      <c r="AM71" s="31">
        <f t="shared" si="54"/>
        <v>1970</v>
      </c>
      <c r="AN71" s="31">
        <f t="shared" si="54"/>
        <v>1770</v>
      </c>
      <c r="AO71" s="31">
        <f t="shared" si="54"/>
        <v>0</v>
      </c>
      <c r="AP71" s="31">
        <f t="shared" si="54"/>
        <v>0</v>
      </c>
      <c r="AQ71" s="31">
        <f t="shared" si="54"/>
        <v>17582</v>
      </c>
      <c r="AR71" s="31">
        <f t="shared" si="54"/>
        <v>0</v>
      </c>
      <c r="AS71" s="31">
        <f t="shared" si="54"/>
        <v>0</v>
      </c>
      <c r="AT71" s="31">
        <f t="shared" si="54"/>
        <v>0</v>
      </c>
      <c r="AU71" s="31"/>
      <c r="AV71" s="31"/>
      <c r="AW71" s="31">
        <f t="shared" ref="AW71:BU71" si="55">AW72+AW82</f>
        <v>0</v>
      </c>
      <c r="AX71" s="31">
        <f t="shared" si="55"/>
        <v>0</v>
      </c>
      <c r="AY71" s="31">
        <f t="shared" si="55"/>
        <v>0</v>
      </c>
      <c r="AZ71" s="31">
        <f t="shared" si="55"/>
        <v>0</v>
      </c>
      <c r="BA71" s="31">
        <f t="shared" si="55"/>
        <v>0</v>
      </c>
      <c r="BB71" s="31">
        <f t="shared" si="55"/>
        <v>0</v>
      </c>
      <c r="BC71" s="31">
        <f t="shared" si="55"/>
        <v>0</v>
      </c>
      <c r="BD71" s="31">
        <f t="shared" si="55"/>
        <v>0</v>
      </c>
      <c r="BE71" s="31">
        <f t="shared" si="55"/>
        <v>0</v>
      </c>
      <c r="BF71" s="31">
        <f t="shared" si="55"/>
        <v>0</v>
      </c>
      <c r="BG71" s="31">
        <f t="shared" si="55"/>
        <v>0</v>
      </c>
      <c r="BH71" s="31">
        <f t="shared" si="55"/>
        <v>1100</v>
      </c>
      <c r="BI71" s="31">
        <f t="shared" si="55"/>
        <v>0</v>
      </c>
      <c r="BJ71" s="31">
        <f t="shared" si="55"/>
        <v>0</v>
      </c>
      <c r="BK71" s="31">
        <f t="shared" si="55"/>
        <v>0</v>
      </c>
      <c r="BL71" s="31">
        <f t="shared" si="55"/>
        <v>0</v>
      </c>
      <c r="BM71" s="31">
        <f t="shared" si="55"/>
        <v>0</v>
      </c>
      <c r="BN71" s="31">
        <f t="shared" si="55"/>
        <v>0</v>
      </c>
      <c r="BO71" s="31">
        <f t="shared" si="55"/>
        <v>0</v>
      </c>
      <c r="BP71" s="31">
        <f t="shared" si="55"/>
        <v>0</v>
      </c>
      <c r="BQ71" s="31">
        <f t="shared" si="55"/>
        <v>0</v>
      </c>
      <c r="BR71" s="31">
        <f t="shared" si="55"/>
        <v>0</v>
      </c>
      <c r="BS71" s="31">
        <f t="shared" si="55"/>
        <v>0</v>
      </c>
      <c r="BT71" s="31">
        <f t="shared" si="55"/>
        <v>0</v>
      </c>
      <c r="BU71" s="31">
        <f t="shared" si="55"/>
        <v>0</v>
      </c>
    </row>
    <row r="72" spans="1:73" s="50" customFormat="1" ht="23.25" customHeight="1">
      <c r="A72" s="28"/>
      <c r="B72" s="28"/>
      <c r="C72" s="57" t="s">
        <v>158</v>
      </c>
      <c r="D72" s="163">
        <v>34100</v>
      </c>
      <c r="E72" s="27">
        <f t="shared" si="9"/>
        <v>34100</v>
      </c>
      <c r="F72" s="27">
        <f t="shared" ref="F72:BP72" si="56">F73+F76+F79</f>
        <v>5650</v>
      </c>
      <c r="G72" s="27">
        <f t="shared" si="56"/>
        <v>5650</v>
      </c>
      <c r="H72" s="27">
        <f t="shared" si="56"/>
        <v>0</v>
      </c>
      <c r="I72" s="27">
        <f t="shared" si="56"/>
        <v>0</v>
      </c>
      <c r="J72" s="27">
        <f t="shared" si="56"/>
        <v>0</v>
      </c>
      <c r="K72" s="27">
        <f t="shared" si="56"/>
        <v>0</v>
      </c>
      <c r="L72" s="27">
        <f t="shared" si="56"/>
        <v>0</v>
      </c>
      <c r="M72" s="27">
        <f t="shared" si="56"/>
        <v>0</v>
      </c>
      <c r="N72" s="27">
        <f t="shared" si="56"/>
        <v>3278</v>
      </c>
      <c r="O72" s="27">
        <f t="shared" si="56"/>
        <v>300</v>
      </c>
      <c r="P72" s="27">
        <f t="shared" si="56"/>
        <v>2978</v>
      </c>
      <c r="Q72" s="27">
        <f t="shared" si="56"/>
        <v>2000</v>
      </c>
      <c r="R72" s="27">
        <f t="shared" si="56"/>
        <v>2000</v>
      </c>
      <c r="S72" s="27">
        <f t="shared" si="56"/>
        <v>750</v>
      </c>
      <c r="T72" s="27">
        <f t="shared" si="56"/>
        <v>0</v>
      </c>
      <c r="U72" s="27">
        <f t="shared" si="56"/>
        <v>0</v>
      </c>
      <c r="V72" s="27">
        <f t="shared" si="56"/>
        <v>0</v>
      </c>
      <c r="W72" s="27">
        <f t="shared" si="56"/>
        <v>0</v>
      </c>
      <c r="X72" s="27">
        <f t="shared" si="56"/>
        <v>0</v>
      </c>
      <c r="Y72" s="27">
        <f t="shared" si="56"/>
        <v>0</v>
      </c>
      <c r="Z72" s="27">
        <f t="shared" si="56"/>
        <v>0</v>
      </c>
      <c r="AA72" s="27">
        <f t="shared" si="56"/>
        <v>0</v>
      </c>
      <c r="AB72" s="27">
        <f t="shared" si="56"/>
        <v>0</v>
      </c>
      <c r="AC72" s="27">
        <f t="shared" si="56"/>
        <v>0</v>
      </c>
      <c r="AD72" s="27">
        <f t="shared" si="56"/>
        <v>0</v>
      </c>
      <c r="AE72" s="27">
        <f t="shared" si="56"/>
        <v>0</v>
      </c>
      <c r="AF72" s="27">
        <f t="shared" si="56"/>
        <v>0</v>
      </c>
      <c r="AG72" s="27">
        <f t="shared" si="56"/>
        <v>0</v>
      </c>
      <c r="AH72" s="27">
        <f t="shared" si="56"/>
        <v>0</v>
      </c>
      <c r="AI72" s="27">
        <f t="shared" si="56"/>
        <v>0</v>
      </c>
      <c r="AJ72" s="27">
        <f t="shared" si="56"/>
        <v>0</v>
      </c>
      <c r="AK72" s="27">
        <f t="shared" si="56"/>
        <v>0</v>
      </c>
      <c r="AL72" s="27">
        <f t="shared" si="56"/>
        <v>3740</v>
      </c>
      <c r="AM72" s="27">
        <f t="shared" si="56"/>
        <v>1970</v>
      </c>
      <c r="AN72" s="27">
        <f t="shared" si="56"/>
        <v>1770</v>
      </c>
      <c r="AO72" s="27">
        <f t="shared" si="56"/>
        <v>0</v>
      </c>
      <c r="AP72" s="27">
        <f t="shared" si="56"/>
        <v>0</v>
      </c>
      <c r="AQ72" s="27">
        <f t="shared" si="56"/>
        <v>17582</v>
      </c>
      <c r="AR72" s="27">
        <f t="shared" si="56"/>
        <v>0</v>
      </c>
      <c r="AS72" s="27">
        <f t="shared" si="56"/>
        <v>0</v>
      </c>
      <c r="AT72" s="27">
        <f t="shared" si="56"/>
        <v>0</v>
      </c>
      <c r="AU72" s="27">
        <f t="shared" si="56"/>
        <v>0</v>
      </c>
      <c r="AV72" s="27">
        <f t="shared" si="56"/>
        <v>0</v>
      </c>
      <c r="AW72" s="27">
        <f t="shared" si="56"/>
        <v>0</v>
      </c>
      <c r="AX72" s="27">
        <f t="shared" si="56"/>
        <v>0</v>
      </c>
      <c r="AY72" s="27">
        <f t="shared" si="56"/>
        <v>0</v>
      </c>
      <c r="AZ72" s="27">
        <f t="shared" si="56"/>
        <v>0</v>
      </c>
      <c r="BA72" s="27">
        <f t="shared" si="56"/>
        <v>0</v>
      </c>
      <c r="BB72" s="27">
        <f t="shared" si="56"/>
        <v>0</v>
      </c>
      <c r="BC72" s="27">
        <f t="shared" si="56"/>
        <v>0</v>
      </c>
      <c r="BD72" s="27">
        <f t="shared" si="56"/>
        <v>0</v>
      </c>
      <c r="BE72" s="27">
        <f t="shared" si="56"/>
        <v>0</v>
      </c>
      <c r="BF72" s="27">
        <f t="shared" si="56"/>
        <v>0</v>
      </c>
      <c r="BG72" s="27">
        <f t="shared" si="56"/>
        <v>0</v>
      </c>
      <c r="BH72" s="27">
        <f t="shared" si="56"/>
        <v>1100</v>
      </c>
      <c r="BI72" s="27">
        <f t="shared" si="56"/>
        <v>0</v>
      </c>
      <c r="BJ72" s="27">
        <f t="shared" si="56"/>
        <v>0</v>
      </c>
      <c r="BK72" s="27">
        <f t="shared" si="56"/>
        <v>0</v>
      </c>
      <c r="BL72" s="27">
        <f t="shared" si="56"/>
        <v>0</v>
      </c>
      <c r="BM72" s="27">
        <f t="shared" si="56"/>
        <v>0</v>
      </c>
      <c r="BN72" s="27">
        <f t="shared" si="56"/>
        <v>0</v>
      </c>
      <c r="BO72" s="27">
        <f t="shared" si="56"/>
        <v>0</v>
      </c>
      <c r="BP72" s="27">
        <f t="shared" si="56"/>
        <v>0</v>
      </c>
      <c r="BQ72" s="27">
        <f>BQ73+BQ76+BQ79</f>
        <v>0</v>
      </c>
      <c r="BR72" s="27">
        <f>BR73+BR76+BR79</f>
        <v>0</v>
      </c>
      <c r="BS72" s="27">
        <f>BS73+BS76+BS79</f>
        <v>0</v>
      </c>
      <c r="BT72" s="27">
        <f>BT73+BT76+BT79</f>
        <v>0</v>
      </c>
      <c r="BU72" s="27">
        <f>BU73+BU76+BU79</f>
        <v>0</v>
      </c>
    </row>
    <row r="73" spans="1:73" s="50" customFormat="1" ht="23.25" customHeight="1">
      <c r="A73" s="28"/>
      <c r="B73" s="28">
        <v>314</v>
      </c>
      <c r="C73" s="57" t="s">
        <v>15</v>
      </c>
      <c r="D73" s="163"/>
      <c r="E73" s="27">
        <f t="shared" si="9"/>
        <v>17582</v>
      </c>
      <c r="F73" s="31">
        <f>F74+F75</f>
        <v>0</v>
      </c>
      <c r="G73" s="31">
        <f>G74+G75</f>
        <v>0</v>
      </c>
      <c r="H73" s="31"/>
      <c r="I73" s="31"/>
      <c r="J73" s="31"/>
      <c r="K73" s="31"/>
      <c r="L73" s="31"/>
      <c r="M73" s="31"/>
      <c r="N73" s="31">
        <f>N74+N75</f>
        <v>0</v>
      </c>
      <c r="O73" s="31">
        <f>O74+O75</f>
        <v>0</v>
      </c>
      <c r="P73" s="31">
        <f>P74+P75</f>
        <v>0</v>
      </c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>
        <f>AQ74+AQ75</f>
        <v>17582</v>
      </c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</row>
    <row r="74" spans="1:73" s="50" customFormat="1" ht="23.25" customHeight="1">
      <c r="A74" s="28"/>
      <c r="B74" s="28"/>
      <c r="C74" s="53" t="s">
        <v>161</v>
      </c>
      <c r="D74" s="27"/>
      <c r="E74" s="27">
        <f t="shared" si="9"/>
        <v>3848</v>
      </c>
      <c r="F74" s="31">
        <f>G74+H74</f>
        <v>0</v>
      </c>
      <c r="G74" s="31"/>
      <c r="H74" s="31"/>
      <c r="I74" s="31">
        <f>SUM(J74:M74)</f>
        <v>0</v>
      </c>
      <c r="J74" s="31"/>
      <c r="K74" s="31"/>
      <c r="L74" s="31"/>
      <c r="M74" s="31"/>
      <c r="N74" s="31">
        <f>O74+P74</f>
        <v>0</v>
      </c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0">
        <v>3848</v>
      </c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</row>
    <row r="75" spans="1:73" s="50" customFormat="1" ht="23.25" customHeight="1">
      <c r="A75" s="28"/>
      <c r="B75" s="28"/>
      <c r="C75" s="53" t="s">
        <v>162</v>
      </c>
      <c r="D75" s="27"/>
      <c r="E75" s="27">
        <f t="shared" si="9"/>
        <v>13734</v>
      </c>
      <c r="F75" s="31">
        <f>G75+H75</f>
        <v>0</v>
      </c>
      <c r="G75" s="30"/>
      <c r="H75" s="31"/>
      <c r="I75" s="31">
        <f>SUM(J75:M75)</f>
        <v>0</v>
      </c>
      <c r="J75" s="31"/>
      <c r="K75" s="31"/>
      <c r="L75" s="31"/>
      <c r="M75" s="31"/>
      <c r="N75" s="31">
        <f>O75+P75</f>
        <v>0</v>
      </c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0">
        <f>13484+250</f>
        <v>13734</v>
      </c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</row>
    <row r="76" spans="1:73" s="50" customFormat="1" ht="22.9" customHeight="1">
      <c r="A76" s="28"/>
      <c r="B76" s="52">
        <v>332</v>
      </c>
      <c r="C76" s="49" t="s">
        <v>200</v>
      </c>
      <c r="D76" s="27"/>
      <c r="E76" s="27">
        <f t="shared" si="9"/>
        <v>970</v>
      </c>
      <c r="F76" s="31">
        <f>F77+F78</f>
        <v>100</v>
      </c>
      <c r="G76" s="31">
        <f>G77+G78</f>
        <v>100</v>
      </c>
      <c r="H76" s="31">
        <f>H77+H78</f>
        <v>0</v>
      </c>
      <c r="I76" s="31">
        <f t="shared" ref="I76:I81" si="57">SUM(J76:M76)</f>
        <v>0</v>
      </c>
      <c r="J76" s="31">
        <f t="shared" ref="J76:Z76" si="58">J77+J78</f>
        <v>0</v>
      </c>
      <c r="K76" s="31">
        <f t="shared" si="58"/>
        <v>0</v>
      </c>
      <c r="L76" s="31">
        <f t="shared" si="58"/>
        <v>0</v>
      </c>
      <c r="M76" s="31">
        <f t="shared" si="58"/>
        <v>0</v>
      </c>
      <c r="N76" s="31">
        <f t="shared" si="58"/>
        <v>200</v>
      </c>
      <c r="O76" s="31">
        <f t="shared" si="58"/>
        <v>200</v>
      </c>
      <c r="P76" s="31">
        <f t="shared" si="58"/>
        <v>0</v>
      </c>
      <c r="Q76" s="31">
        <f t="shared" si="58"/>
        <v>0</v>
      </c>
      <c r="R76" s="31">
        <f t="shared" si="58"/>
        <v>0</v>
      </c>
      <c r="S76" s="31">
        <f t="shared" si="58"/>
        <v>0</v>
      </c>
      <c r="T76" s="31">
        <f t="shared" si="58"/>
        <v>0</v>
      </c>
      <c r="U76" s="31">
        <f t="shared" si="58"/>
        <v>0</v>
      </c>
      <c r="V76" s="31">
        <f t="shared" si="58"/>
        <v>0</v>
      </c>
      <c r="W76" s="31">
        <f t="shared" si="58"/>
        <v>0</v>
      </c>
      <c r="X76" s="31">
        <f t="shared" si="58"/>
        <v>0</v>
      </c>
      <c r="Y76" s="31">
        <f t="shared" si="58"/>
        <v>0</v>
      </c>
      <c r="Z76" s="31">
        <f t="shared" si="58"/>
        <v>0</v>
      </c>
      <c r="AA76" s="31"/>
      <c r="AB76" s="31">
        <f>AB77+AB78</f>
        <v>0</v>
      </c>
      <c r="AC76" s="31">
        <f t="shared" si="47"/>
        <v>0</v>
      </c>
      <c r="AD76" s="31">
        <f>AD77+AD78</f>
        <v>0</v>
      </c>
      <c r="AE76" s="31">
        <f>AE77+AE78</f>
        <v>0</v>
      </c>
      <c r="AF76" s="31"/>
      <c r="AG76" s="31">
        <f t="shared" ref="AG76:AT76" si="59">AG77+AG78</f>
        <v>0</v>
      </c>
      <c r="AH76" s="31">
        <f t="shared" si="59"/>
        <v>0</v>
      </c>
      <c r="AI76" s="31">
        <f t="shared" si="59"/>
        <v>0</v>
      </c>
      <c r="AJ76" s="31">
        <f t="shared" si="59"/>
        <v>0</v>
      </c>
      <c r="AK76" s="31">
        <f t="shared" si="59"/>
        <v>0</v>
      </c>
      <c r="AL76" s="31">
        <f t="shared" si="59"/>
        <v>670</v>
      </c>
      <c r="AM76" s="31">
        <f t="shared" si="59"/>
        <v>670</v>
      </c>
      <c r="AN76" s="31">
        <f t="shared" si="59"/>
        <v>0</v>
      </c>
      <c r="AO76" s="31">
        <f t="shared" si="59"/>
        <v>0</v>
      </c>
      <c r="AP76" s="31">
        <f t="shared" si="59"/>
        <v>0</v>
      </c>
      <c r="AQ76" s="31">
        <f t="shared" si="59"/>
        <v>0</v>
      </c>
      <c r="AR76" s="31">
        <f t="shared" si="59"/>
        <v>0</v>
      </c>
      <c r="AS76" s="31">
        <f t="shared" si="59"/>
        <v>0</v>
      </c>
      <c r="AT76" s="31">
        <f t="shared" si="59"/>
        <v>0</v>
      </c>
      <c r="AU76" s="31"/>
      <c r="AV76" s="31"/>
      <c r="AW76" s="31">
        <f t="shared" ref="AW76:BU76" si="60">AW77+AW78</f>
        <v>0</v>
      </c>
      <c r="AX76" s="31">
        <f t="shared" si="60"/>
        <v>0</v>
      </c>
      <c r="AY76" s="31">
        <f t="shared" si="60"/>
        <v>0</v>
      </c>
      <c r="AZ76" s="31">
        <f t="shared" si="60"/>
        <v>0</v>
      </c>
      <c r="BA76" s="31">
        <f t="shared" si="60"/>
        <v>0</v>
      </c>
      <c r="BB76" s="31">
        <f t="shared" si="60"/>
        <v>0</v>
      </c>
      <c r="BC76" s="31">
        <f t="shared" si="60"/>
        <v>0</v>
      </c>
      <c r="BD76" s="31">
        <f t="shared" si="60"/>
        <v>0</v>
      </c>
      <c r="BE76" s="31">
        <f t="shared" si="60"/>
        <v>0</v>
      </c>
      <c r="BF76" s="31">
        <f t="shared" si="60"/>
        <v>0</v>
      </c>
      <c r="BG76" s="31">
        <f t="shared" si="60"/>
        <v>0</v>
      </c>
      <c r="BH76" s="31">
        <f>BH77+BH78</f>
        <v>0</v>
      </c>
      <c r="BI76" s="31">
        <f t="shared" si="60"/>
        <v>0</v>
      </c>
      <c r="BJ76" s="31">
        <f t="shared" si="60"/>
        <v>0</v>
      </c>
      <c r="BK76" s="31">
        <f t="shared" si="60"/>
        <v>0</v>
      </c>
      <c r="BL76" s="31">
        <f t="shared" si="60"/>
        <v>0</v>
      </c>
      <c r="BM76" s="31">
        <f t="shared" si="60"/>
        <v>0</v>
      </c>
      <c r="BN76" s="31">
        <f t="shared" si="60"/>
        <v>0</v>
      </c>
      <c r="BO76" s="31">
        <f t="shared" si="60"/>
        <v>0</v>
      </c>
      <c r="BP76" s="31">
        <f t="shared" si="60"/>
        <v>0</v>
      </c>
      <c r="BQ76" s="31">
        <f t="shared" si="60"/>
        <v>0</v>
      </c>
      <c r="BR76" s="31">
        <f t="shared" si="60"/>
        <v>0</v>
      </c>
      <c r="BS76" s="31">
        <f t="shared" si="60"/>
        <v>0</v>
      </c>
      <c r="BT76" s="31">
        <f t="shared" si="60"/>
        <v>0</v>
      </c>
      <c r="BU76" s="31">
        <f t="shared" si="60"/>
        <v>0</v>
      </c>
    </row>
    <row r="77" spans="1:73" s="50" customFormat="1" ht="22.9" hidden="1" customHeight="1">
      <c r="A77" s="28"/>
      <c r="B77" s="28"/>
      <c r="C77" s="53" t="s">
        <v>161</v>
      </c>
      <c r="D77" s="27"/>
      <c r="E77" s="27">
        <f t="shared" si="9"/>
        <v>0</v>
      </c>
      <c r="F77" s="30"/>
      <c r="G77" s="30"/>
      <c r="H77" s="30"/>
      <c r="I77" s="31">
        <f t="shared" si="57"/>
        <v>0</v>
      </c>
      <c r="J77" s="30"/>
      <c r="K77" s="30"/>
      <c r="L77" s="30"/>
      <c r="M77" s="30"/>
      <c r="N77" s="30">
        <f>O77+P77</f>
        <v>0</v>
      </c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1">
        <f t="shared" si="47"/>
        <v>0</v>
      </c>
      <c r="AD77" s="31"/>
      <c r="AE77" s="30"/>
      <c r="AF77" s="31"/>
      <c r="AG77" s="30"/>
      <c r="AH77" s="30"/>
      <c r="AI77" s="30"/>
      <c r="AJ77" s="30"/>
      <c r="AK77" s="30"/>
      <c r="AL77" s="30">
        <f>AM77+AN77</f>
        <v>0</v>
      </c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2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2"/>
      <c r="BT77" s="32"/>
      <c r="BU77" s="32"/>
    </row>
    <row r="78" spans="1:73" s="50" customFormat="1" ht="23.25" customHeight="1">
      <c r="A78" s="28"/>
      <c r="B78" s="28"/>
      <c r="C78" s="53" t="s">
        <v>162</v>
      </c>
      <c r="D78" s="27"/>
      <c r="E78" s="27">
        <f t="shared" si="9"/>
        <v>970</v>
      </c>
      <c r="F78" s="31">
        <f>G78+H78</f>
        <v>100</v>
      </c>
      <c r="G78" s="30">
        <v>100</v>
      </c>
      <c r="H78" s="30"/>
      <c r="I78" s="31">
        <f t="shared" si="57"/>
        <v>0</v>
      </c>
      <c r="J78" s="30"/>
      <c r="K78" s="30"/>
      <c r="L78" s="30"/>
      <c r="M78" s="30"/>
      <c r="N78" s="30">
        <f>O78+P78</f>
        <v>200</v>
      </c>
      <c r="O78" s="30">
        <v>200</v>
      </c>
      <c r="P78" s="30"/>
      <c r="Q78" s="30">
        <f>SUM(R78:R78)</f>
        <v>0</v>
      </c>
      <c r="R78" s="30"/>
      <c r="S78" s="30"/>
      <c r="T78" s="30">
        <f>SUM(U78:AB78)</f>
        <v>0</v>
      </c>
      <c r="U78" s="30"/>
      <c r="V78" s="30"/>
      <c r="W78" s="30"/>
      <c r="X78" s="30"/>
      <c r="Y78" s="30"/>
      <c r="Z78" s="30"/>
      <c r="AA78" s="30"/>
      <c r="AB78" s="30"/>
      <c r="AC78" s="31">
        <f t="shared" si="47"/>
        <v>0</v>
      </c>
      <c r="AD78" s="30"/>
      <c r="AE78" s="30"/>
      <c r="AF78" s="30"/>
      <c r="AG78" s="30"/>
      <c r="AH78" s="30">
        <f>SUM(AI78:AJ78)</f>
        <v>0</v>
      </c>
      <c r="AI78" s="30"/>
      <c r="AJ78" s="30"/>
      <c r="AK78" s="30"/>
      <c r="AL78" s="30">
        <f>AM78+AN78</f>
        <v>670</v>
      </c>
      <c r="AM78" s="30">
        <v>670</v>
      </c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2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2"/>
      <c r="BT78" s="32"/>
      <c r="BU78" s="32"/>
    </row>
    <row r="79" spans="1:73" s="70" customFormat="1" ht="23.25" customHeight="1">
      <c r="A79" s="28"/>
      <c r="B79" s="28">
        <v>338</v>
      </c>
      <c r="C79" s="57" t="s">
        <v>201</v>
      </c>
      <c r="D79" s="163"/>
      <c r="E79" s="27">
        <f t="shared" si="9"/>
        <v>15548</v>
      </c>
      <c r="F79" s="31">
        <f>F80+F81</f>
        <v>5550</v>
      </c>
      <c r="G79" s="31">
        <f>G80+G81</f>
        <v>5550</v>
      </c>
      <c r="H79" s="31">
        <f>H80+H81</f>
        <v>0</v>
      </c>
      <c r="I79" s="31">
        <f t="shared" si="57"/>
        <v>0</v>
      </c>
      <c r="J79" s="31">
        <f t="shared" ref="J79:Z79" si="61">J80+J81</f>
        <v>0</v>
      </c>
      <c r="K79" s="31">
        <f t="shared" si="61"/>
        <v>0</v>
      </c>
      <c r="L79" s="31">
        <f t="shared" si="61"/>
        <v>0</v>
      </c>
      <c r="M79" s="31">
        <f t="shared" si="61"/>
        <v>0</v>
      </c>
      <c r="N79" s="31">
        <f t="shared" si="61"/>
        <v>3078</v>
      </c>
      <c r="O79" s="31">
        <f t="shared" si="61"/>
        <v>100</v>
      </c>
      <c r="P79" s="31">
        <f t="shared" si="61"/>
        <v>2978</v>
      </c>
      <c r="Q79" s="31">
        <f t="shared" si="61"/>
        <v>2000</v>
      </c>
      <c r="R79" s="31">
        <f t="shared" si="61"/>
        <v>2000</v>
      </c>
      <c r="S79" s="31">
        <f t="shared" si="61"/>
        <v>750</v>
      </c>
      <c r="T79" s="31">
        <f t="shared" si="61"/>
        <v>0</v>
      </c>
      <c r="U79" s="31">
        <f t="shared" si="61"/>
        <v>0</v>
      </c>
      <c r="V79" s="31">
        <f t="shared" si="61"/>
        <v>0</v>
      </c>
      <c r="W79" s="31">
        <f t="shared" si="61"/>
        <v>0</v>
      </c>
      <c r="X79" s="31">
        <f t="shared" si="61"/>
        <v>0</v>
      </c>
      <c r="Y79" s="31">
        <f t="shared" si="61"/>
        <v>0</v>
      </c>
      <c r="Z79" s="31">
        <f t="shared" si="61"/>
        <v>0</v>
      </c>
      <c r="AA79" s="31"/>
      <c r="AB79" s="31">
        <f>AB80+AB81</f>
        <v>0</v>
      </c>
      <c r="AC79" s="31">
        <f t="shared" si="47"/>
        <v>0</v>
      </c>
      <c r="AD79" s="31">
        <f>AD80+AD81</f>
        <v>0</v>
      </c>
      <c r="AE79" s="31">
        <f>AE80+AE81</f>
        <v>0</v>
      </c>
      <c r="AF79" s="31"/>
      <c r="AG79" s="31"/>
      <c r="AH79" s="31">
        <f t="shared" ref="AH79:AT79" si="62">AH80+AH81</f>
        <v>0</v>
      </c>
      <c r="AI79" s="31">
        <f t="shared" si="62"/>
        <v>0</v>
      </c>
      <c r="AJ79" s="31">
        <f t="shared" si="62"/>
        <v>0</v>
      </c>
      <c r="AK79" s="31">
        <f t="shared" si="62"/>
        <v>0</v>
      </c>
      <c r="AL79" s="31">
        <f t="shared" si="62"/>
        <v>3070</v>
      </c>
      <c r="AM79" s="31">
        <f t="shared" si="62"/>
        <v>1300</v>
      </c>
      <c r="AN79" s="31">
        <f t="shared" si="62"/>
        <v>1770</v>
      </c>
      <c r="AO79" s="31">
        <f t="shared" si="62"/>
        <v>0</v>
      </c>
      <c r="AP79" s="31">
        <f t="shared" si="62"/>
        <v>0</v>
      </c>
      <c r="AQ79" s="31">
        <f t="shared" si="62"/>
        <v>0</v>
      </c>
      <c r="AR79" s="31">
        <f t="shared" si="62"/>
        <v>0</v>
      </c>
      <c r="AS79" s="31">
        <f t="shared" si="62"/>
        <v>0</v>
      </c>
      <c r="AT79" s="31">
        <f t="shared" si="62"/>
        <v>0</v>
      </c>
      <c r="AU79" s="31"/>
      <c r="AV79" s="31"/>
      <c r="AW79" s="31">
        <f t="shared" ref="AW79:BU79" si="63">AW80+AW81</f>
        <v>0</v>
      </c>
      <c r="AX79" s="31">
        <f t="shared" si="63"/>
        <v>0</v>
      </c>
      <c r="AY79" s="31">
        <f t="shared" si="63"/>
        <v>0</v>
      </c>
      <c r="AZ79" s="31">
        <f t="shared" si="63"/>
        <v>0</v>
      </c>
      <c r="BA79" s="31">
        <f t="shared" si="63"/>
        <v>0</v>
      </c>
      <c r="BB79" s="31">
        <f t="shared" si="63"/>
        <v>0</v>
      </c>
      <c r="BC79" s="31">
        <f t="shared" si="63"/>
        <v>0</v>
      </c>
      <c r="BD79" s="31">
        <f t="shared" si="63"/>
        <v>0</v>
      </c>
      <c r="BE79" s="31">
        <f t="shared" si="63"/>
        <v>0</v>
      </c>
      <c r="BF79" s="31">
        <f t="shared" si="63"/>
        <v>0</v>
      </c>
      <c r="BG79" s="31">
        <f t="shared" si="63"/>
        <v>0</v>
      </c>
      <c r="BH79" s="31">
        <f t="shared" si="63"/>
        <v>1100</v>
      </c>
      <c r="BI79" s="31">
        <f t="shared" si="63"/>
        <v>0</v>
      </c>
      <c r="BJ79" s="31">
        <f t="shared" si="63"/>
        <v>0</v>
      </c>
      <c r="BK79" s="31">
        <f t="shared" si="63"/>
        <v>0</v>
      </c>
      <c r="BL79" s="31">
        <f t="shared" si="63"/>
        <v>0</v>
      </c>
      <c r="BM79" s="31">
        <f t="shared" si="63"/>
        <v>0</v>
      </c>
      <c r="BN79" s="31">
        <f t="shared" si="63"/>
        <v>0</v>
      </c>
      <c r="BO79" s="31">
        <f t="shared" si="63"/>
        <v>0</v>
      </c>
      <c r="BP79" s="31">
        <f t="shared" si="63"/>
        <v>0</v>
      </c>
      <c r="BQ79" s="31">
        <f t="shared" si="63"/>
        <v>0</v>
      </c>
      <c r="BR79" s="31">
        <f t="shared" si="63"/>
        <v>0</v>
      </c>
      <c r="BS79" s="31">
        <f t="shared" si="63"/>
        <v>0</v>
      </c>
      <c r="BT79" s="31">
        <f t="shared" si="63"/>
        <v>0</v>
      </c>
      <c r="BU79" s="31">
        <f t="shared" si="63"/>
        <v>0</v>
      </c>
    </row>
    <row r="80" spans="1:73" s="56" customFormat="1" ht="23.25" customHeight="1">
      <c r="A80" s="71"/>
      <c r="B80" s="71"/>
      <c r="C80" s="53" t="s">
        <v>161</v>
      </c>
      <c r="D80" s="27"/>
      <c r="E80" s="27">
        <f t="shared" si="9"/>
        <v>3998</v>
      </c>
      <c r="F80" s="30">
        <f>G80+H80</f>
        <v>0</v>
      </c>
      <c r="G80" s="30"/>
      <c r="H80" s="30"/>
      <c r="I80" s="31">
        <f t="shared" si="57"/>
        <v>0</v>
      </c>
      <c r="J80" s="30"/>
      <c r="K80" s="30"/>
      <c r="L80" s="30"/>
      <c r="M80" s="30"/>
      <c r="N80" s="30">
        <f>O80+P80</f>
        <v>2728</v>
      </c>
      <c r="O80" s="30"/>
      <c r="P80" s="30">
        <v>2728</v>
      </c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1">
        <f t="shared" si="47"/>
        <v>0</v>
      </c>
      <c r="AD80" s="31"/>
      <c r="AE80" s="30"/>
      <c r="AF80" s="31"/>
      <c r="AG80" s="30"/>
      <c r="AH80" s="30"/>
      <c r="AI80" s="30"/>
      <c r="AJ80" s="30"/>
      <c r="AK80" s="30"/>
      <c r="AL80" s="30">
        <f>AM80+AN80</f>
        <v>1270</v>
      </c>
      <c r="AM80" s="30"/>
      <c r="AN80" s="30">
        <v>1270</v>
      </c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2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2"/>
      <c r="BT80" s="32"/>
      <c r="BU80" s="32"/>
    </row>
    <row r="81" spans="1:73" s="56" customFormat="1" ht="23.25" customHeight="1">
      <c r="A81" s="71"/>
      <c r="B81" s="71"/>
      <c r="C81" s="53" t="s">
        <v>162</v>
      </c>
      <c r="D81" s="27"/>
      <c r="E81" s="27">
        <f t="shared" si="9"/>
        <v>11550</v>
      </c>
      <c r="F81" s="31">
        <f>G81+H81</f>
        <v>5550</v>
      </c>
      <c r="G81" s="30">
        <f>5650-100</f>
        <v>5550</v>
      </c>
      <c r="H81" s="30"/>
      <c r="I81" s="31">
        <f t="shared" si="57"/>
        <v>0</v>
      </c>
      <c r="J81" s="30"/>
      <c r="K81" s="30"/>
      <c r="L81" s="30"/>
      <c r="M81" s="30"/>
      <c r="N81" s="30">
        <f>O81+P81</f>
        <v>350</v>
      </c>
      <c r="O81" s="30">
        <v>100</v>
      </c>
      <c r="P81" s="30">
        <f>150+100</f>
        <v>250</v>
      </c>
      <c r="Q81" s="30">
        <f>SUM(R81:R81)</f>
        <v>2000</v>
      </c>
      <c r="R81" s="30">
        <v>2000</v>
      </c>
      <c r="S81" s="30">
        <v>750</v>
      </c>
      <c r="T81" s="30"/>
      <c r="U81" s="30"/>
      <c r="V81" s="30"/>
      <c r="W81" s="30"/>
      <c r="X81" s="30"/>
      <c r="Y81" s="30"/>
      <c r="Z81" s="30"/>
      <c r="AA81" s="30"/>
      <c r="AB81" s="30"/>
      <c r="AC81" s="31">
        <f t="shared" si="47"/>
        <v>0</v>
      </c>
      <c r="AD81" s="31"/>
      <c r="AE81" s="30"/>
      <c r="AF81" s="31"/>
      <c r="AG81" s="30"/>
      <c r="AH81" s="30"/>
      <c r="AI81" s="30"/>
      <c r="AJ81" s="30"/>
      <c r="AK81" s="30"/>
      <c r="AL81" s="30">
        <f>AM81+AN81</f>
        <v>1800</v>
      </c>
      <c r="AM81" s="30">
        <v>1300</v>
      </c>
      <c r="AN81" s="30">
        <f>450+50</f>
        <v>500</v>
      </c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2">
        <v>1100</v>
      </c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2"/>
      <c r="BT81" s="32"/>
      <c r="BU81" s="32"/>
    </row>
    <row r="82" spans="1:73" s="56" customFormat="1" ht="23.25" customHeight="1">
      <c r="A82" s="28"/>
      <c r="B82" s="52"/>
      <c r="C82" s="57" t="s">
        <v>202</v>
      </c>
      <c r="D82" s="163">
        <v>13246</v>
      </c>
      <c r="E82" s="27">
        <f t="shared" si="9"/>
        <v>13246</v>
      </c>
      <c r="F82" s="27">
        <f>F83</f>
        <v>0</v>
      </c>
      <c r="G82" s="27">
        <f t="shared" ref="G82:BT82" si="64">G83</f>
        <v>0</v>
      </c>
      <c r="H82" s="27">
        <f>H83</f>
        <v>0</v>
      </c>
      <c r="I82" s="27">
        <f t="shared" si="64"/>
        <v>0</v>
      </c>
      <c r="J82" s="27">
        <f t="shared" si="64"/>
        <v>0</v>
      </c>
      <c r="K82" s="27">
        <f t="shared" si="64"/>
        <v>0</v>
      </c>
      <c r="L82" s="27">
        <f t="shared" si="64"/>
        <v>0</v>
      </c>
      <c r="M82" s="27">
        <f t="shared" si="64"/>
        <v>0</v>
      </c>
      <c r="N82" s="27">
        <f t="shared" si="64"/>
        <v>0</v>
      </c>
      <c r="O82" s="27">
        <f t="shared" si="64"/>
        <v>0</v>
      </c>
      <c r="P82" s="27">
        <f t="shared" si="64"/>
        <v>0</v>
      </c>
      <c r="Q82" s="27">
        <f t="shared" si="64"/>
        <v>11246</v>
      </c>
      <c r="R82" s="27">
        <f>R83</f>
        <v>11246</v>
      </c>
      <c r="S82" s="27">
        <f t="shared" si="64"/>
        <v>0</v>
      </c>
      <c r="T82" s="27">
        <f t="shared" si="64"/>
        <v>0</v>
      </c>
      <c r="U82" s="27">
        <f t="shared" si="64"/>
        <v>0</v>
      </c>
      <c r="V82" s="27">
        <f t="shared" si="64"/>
        <v>0</v>
      </c>
      <c r="W82" s="27">
        <f t="shared" si="64"/>
        <v>0</v>
      </c>
      <c r="X82" s="27">
        <f t="shared" si="64"/>
        <v>0</v>
      </c>
      <c r="Y82" s="27">
        <f t="shared" si="64"/>
        <v>0</v>
      </c>
      <c r="Z82" s="27">
        <f t="shared" si="64"/>
        <v>0</v>
      </c>
      <c r="AA82" s="27">
        <f t="shared" si="64"/>
        <v>0</v>
      </c>
      <c r="AB82" s="27">
        <f t="shared" si="64"/>
        <v>0</v>
      </c>
      <c r="AC82" s="31">
        <f t="shared" si="47"/>
        <v>0</v>
      </c>
      <c r="AD82" s="27">
        <f t="shared" si="64"/>
        <v>0</v>
      </c>
      <c r="AE82" s="27">
        <f t="shared" si="64"/>
        <v>0</v>
      </c>
      <c r="AF82" s="27">
        <f t="shared" si="64"/>
        <v>0</v>
      </c>
      <c r="AG82" s="27">
        <f t="shared" si="64"/>
        <v>2000</v>
      </c>
      <c r="AH82" s="27">
        <f t="shared" si="64"/>
        <v>0</v>
      </c>
      <c r="AI82" s="27">
        <f t="shared" si="64"/>
        <v>0</v>
      </c>
      <c r="AJ82" s="27">
        <f t="shared" si="64"/>
        <v>0</v>
      </c>
      <c r="AK82" s="27">
        <f t="shared" si="64"/>
        <v>0</v>
      </c>
      <c r="AL82" s="27">
        <f t="shared" si="64"/>
        <v>0</v>
      </c>
      <c r="AM82" s="27"/>
      <c r="AN82" s="27"/>
      <c r="AO82" s="27">
        <f t="shared" si="64"/>
        <v>0</v>
      </c>
      <c r="AP82" s="27">
        <f t="shared" si="64"/>
        <v>0</v>
      </c>
      <c r="AQ82" s="27">
        <f t="shared" si="64"/>
        <v>0</v>
      </c>
      <c r="AR82" s="27">
        <f t="shared" si="64"/>
        <v>0</v>
      </c>
      <c r="AS82" s="27">
        <f t="shared" si="64"/>
        <v>0</v>
      </c>
      <c r="AT82" s="27">
        <f t="shared" si="64"/>
        <v>0</v>
      </c>
      <c r="AU82" s="27">
        <f t="shared" si="64"/>
        <v>0</v>
      </c>
      <c r="AV82" s="27">
        <f t="shared" si="64"/>
        <v>0</v>
      </c>
      <c r="AW82" s="27">
        <f t="shared" si="64"/>
        <v>0</v>
      </c>
      <c r="AX82" s="27">
        <f t="shared" si="64"/>
        <v>0</v>
      </c>
      <c r="AY82" s="27">
        <f t="shared" si="64"/>
        <v>0</v>
      </c>
      <c r="AZ82" s="27">
        <f t="shared" si="64"/>
        <v>0</v>
      </c>
      <c r="BA82" s="27">
        <f t="shared" si="64"/>
        <v>0</v>
      </c>
      <c r="BB82" s="27">
        <f t="shared" si="64"/>
        <v>0</v>
      </c>
      <c r="BC82" s="27">
        <f t="shared" si="64"/>
        <v>0</v>
      </c>
      <c r="BD82" s="27">
        <f t="shared" si="64"/>
        <v>0</v>
      </c>
      <c r="BE82" s="27">
        <f t="shared" si="64"/>
        <v>0</v>
      </c>
      <c r="BF82" s="27">
        <f t="shared" si="64"/>
        <v>0</v>
      </c>
      <c r="BG82" s="27">
        <f t="shared" si="64"/>
        <v>0</v>
      </c>
      <c r="BH82" s="27">
        <f>BH83</f>
        <v>0</v>
      </c>
      <c r="BI82" s="27">
        <f t="shared" si="64"/>
        <v>0</v>
      </c>
      <c r="BJ82" s="27">
        <f t="shared" si="64"/>
        <v>0</v>
      </c>
      <c r="BK82" s="27">
        <f t="shared" si="64"/>
        <v>0</v>
      </c>
      <c r="BL82" s="27">
        <f t="shared" si="64"/>
        <v>0</v>
      </c>
      <c r="BM82" s="27">
        <f t="shared" si="64"/>
        <v>0</v>
      </c>
      <c r="BN82" s="27">
        <f t="shared" si="64"/>
        <v>0</v>
      </c>
      <c r="BO82" s="27">
        <f t="shared" si="64"/>
        <v>0</v>
      </c>
      <c r="BP82" s="27">
        <f t="shared" si="64"/>
        <v>0</v>
      </c>
      <c r="BQ82" s="27">
        <f t="shared" si="64"/>
        <v>0</v>
      </c>
      <c r="BR82" s="27">
        <f t="shared" si="64"/>
        <v>0</v>
      </c>
      <c r="BS82" s="27">
        <f t="shared" si="64"/>
        <v>0</v>
      </c>
      <c r="BT82" s="27">
        <f t="shared" si="64"/>
        <v>0</v>
      </c>
      <c r="BU82" s="27">
        <f>BU83</f>
        <v>0</v>
      </c>
    </row>
    <row r="83" spans="1:73" s="56" customFormat="1" ht="42.75">
      <c r="A83" s="28"/>
      <c r="B83" s="52"/>
      <c r="C83" s="57" t="s">
        <v>173</v>
      </c>
      <c r="D83" s="163">
        <v>13246</v>
      </c>
      <c r="E83" s="27">
        <f t="shared" si="9"/>
        <v>13246</v>
      </c>
      <c r="F83" s="31">
        <f t="shared" ref="F83:AB83" si="65">SUM(F85:F89)</f>
        <v>0</v>
      </c>
      <c r="G83" s="31">
        <f t="shared" si="65"/>
        <v>0</v>
      </c>
      <c r="H83" s="31">
        <f t="shared" si="65"/>
        <v>0</v>
      </c>
      <c r="I83" s="31">
        <f t="shared" si="65"/>
        <v>0</v>
      </c>
      <c r="J83" s="31">
        <f t="shared" si="65"/>
        <v>0</v>
      </c>
      <c r="K83" s="31">
        <f t="shared" si="65"/>
        <v>0</v>
      </c>
      <c r="L83" s="31">
        <f t="shared" si="65"/>
        <v>0</v>
      </c>
      <c r="M83" s="31">
        <f t="shared" si="65"/>
        <v>0</v>
      </c>
      <c r="N83" s="31">
        <f t="shared" si="65"/>
        <v>0</v>
      </c>
      <c r="O83" s="31">
        <f t="shared" si="65"/>
        <v>0</v>
      </c>
      <c r="P83" s="31">
        <f t="shared" si="65"/>
        <v>0</v>
      </c>
      <c r="Q83" s="31">
        <f t="shared" si="65"/>
        <v>11246</v>
      </c>
      <c r="R83" s="31">
        <f t="shared" si="65"/>
        <v>11246</v>
      </c>
      <c r="S83" s="31">
        <f t="shared" si="65"/>
        <v>0</v>
      </c>
      <c r="T83" s="31">
        <f t="shared" si="65"/>
        <v>0</v>
      </c>
      <c r="U83" s="31">
        <f t="shared" si="65"/>
        <v>0</v>
      </c>
      <c r="V83" s="31">
        <f t="shared" si="65"/>
        <v>0</v>
      </c>
      <c r="W83" s="31">
        <f t="shared" si="65"/>
        <v>0</v>
      </c>
      <c r="X83" s="31">
        <f t="shared" si="65"/>
        <v>0</v>
      </c>
      <c r="Y83" s="31">
        <f t="shared" si="65"/>
        <v>0</v>
      </c>
      <c r="Z83" s="31">
        <f t="shared" si="65"/>
        <v>0</v>
      </c>
      <c r="AA83" s="31">
        <f t="shared" si="65"/>
        <v>0</v>
      </c>
      <c r="AB83" s="31">
        <f t="shared" si="65"/>
        <v>0</v>
      </c>
      <c r="AC83" s="31">
        <f t="shared" si="47"/>
        <v>0</v>
      </c>
      <c r="AD83" s="31">
        <f t="shared" ref="AD83:AL83" si="66">SUM(AD85:AD89)</f>
        <v>0</v>
      </c>
      <c r="AE83" s="31">
        <f t="shared" si="66"/>
        <v>0</v>
      </c>
      <c r="AF83" s="31">
        <f t="shared" si="66"/>
        <v>0</v>
      </c>
      <c r="AG83" s="31">
        <f t="shared" si="66"/>
        <v>2000</v>
      </c>
      <c r="AH83" s="31">
        <f t="shared" si="66"/>
        <v>0</v>
      </c>
      <c r="AI83" s="31">
        <f t="shared" si="66"/>
        <v>0</v>
      </c>
      <c r="AJ83" s="31">
        <f t="shared" si="66"/>
        <v>0</v>
      </c>
      <c r="AK83" s="31">
        <f t="shared" si="66"/>
        <v>0</v>
      </c>
      <c r="AL83" s="31">
        <f t="shared" si="66"/>
        <v>0</v>
      </c>
      <c r="AM83" s="31"/>
      <c r="AN83" s="31"/>
      <c r="AO83" s="31">
        <f t="shared" ref="AO83:BU83" si="67">SUM(AO85:AO89)</f>
        <v>0</v>
      </c>
      <c r="AP83" s="31">
        <f t="shared" si="67"/>
        <v>0</v>
      </c>
      <c r="AQ83" s="31">
        <f t="shared" si="67"/>
        <v>0</v>
      </c>
      <c r="AR83" s="31">
        <f t="shared" si="67"/>
        <v>0</v>
      </c>
      <c r="AS83" s="31">
        <f t="shared" si="67"/>
        <v>0</v>
      </c>
      <c r="AT83" s="31">
        <f t="shared" si="67"/>
        <v>0</v>
      </c>
      <c r="AU83" s="31">
        <f t="shared" si="67"/>
        <v>0</v>
      </c>
      <c r="AV83" s="31">
        <f t="shared" si="67"/>
        <v>0</v>
      </c>
      <c r="AW83" s="31">
        <f t="shared" si="67"/>
        <v>0</v>
      </c>
      <c r="AX83" s="31">
        <f t="shared" si="67"/>
        <v>0</v>
      </c>
      <c r="AY83" s="31">
        <f t="shared" si="67"/>
        <v>0</v>
      </c>
      <c r="AZ83" s="31">
        <f t="shared" si="67"/>
        <v>0</v>
      </c>
      <c r="BA83" s="31">
        <f t="shared" si="67"/>
        <v>0</v>
      </c>
      <c r="BB83" s="31">
        <f t="shared" si="67"/>
        <v>0</v>
      </c>
      <c r="BC83" s="31">
        <f t="shared" si="67"/>
        <v>0</v>
      </c>
      <c r="BD83" s="31">
        <f t="shared" si="67"/>
        <v>0</v>
      </c>
      <c r="BE83" s="31">
        <f t="shared" si="67"/>
        <v>0</v>
      </c>
      <c r="BF83" s="31">
        <f t="shared" si="67"/>
        <v>0</v>
      </c>
      <c r="BG83" s="31">
        <f t="shared" si="67"/>
        <v>0</v>
      </c>
      <c r="BH83" s="31">
        <f t="shared" si="67"/>
        <v>0</v>
      </c>
      <c r="BI83" s="31">
        <f t="shared" si="67"/>
        <v>0</v>
      </c>
      <c r="BJ83" s="31">
        <f t="shared" si="67"/>
        <v>0</v>
      </c>
      <c r="BK83" s="31">
        <f t="shared" si="67"/>
        <v>0</v>
      </c>
      <c r="BL83" s="31">
        <f t="shared" si="67"/>
        <v>0</v>
      </c>
      <c r="BM83" s="31">
        <f t="shared" si="67"/>
        <v>0</v>
      </c>
      <c r="BN83" s="31">
        <f t="shared" si="67"/>
        <v>0</v>
      </c>
      <c r="BO83" s="31">
        <f t="shared" si="67"/>
        <v>0</v>
      </c>
      <c r="BP83" s="31">
        <f t="shared" si="67"/>
        <v>0</v>
      </c>
      <c r="BQ83" s="31">
        <f t="shared" si="67"/>
        <v>0</v>
      </c>
      <c r="BR83" s="31">
        <f t="shared" si="67"/>
        <v>0</v>
      </c>
      <c r="BS83" s="31">
        <f t="shared" si="67"/>
        <v>0</v>
      </c>
      <c r="BT83" s="31">
        <f t="shared" si="67"/>
        <v>0</v>
      </c>
      <c r="BU83" s="31">
        <f t="shared" si="67"/>
        <v>0</v>
      </c>
    </row>
    <row r="84" spans="1:73" s="56" customFormat="1" ht="23.25" customHeight="1">
      <c r="A84" s="28"/>
      <c r="B84" s="52">
        <v>338</v>
      </c>
      <c r="C84" s="57" t="s">
        <v>203</v>
      </c>
      <c r="D84" s="163">
        <v>13246</v>
      </c>
      <c r="E84" s="27">
        <f t="shared" ref="E84:E89" si="68">SUM(F84,I84,N84,Q84,S84,T84,AC84,AF84,AG84,AH84,AK84,AL84,AO84:AW84,BA84:BU84)</f>
        <v>13246</v>
      </c>
      <c r="F84" s="31">
        <f t="shared" ref="F84:BP84" si="69">F85+F86</f>
        <v>0</v>
      </c>
      <c r="G84" s="31">
        <f t="shared" si="69"/>
        <v>0</v>
      </c>
      <c r="H84" s="31">
        <f t="shared" si="69"/>
        <v>0</v>
      </c>
      <c r="I84" s="31">
        <f t="shared" si="69"/>
        <v>0</v>
      </c>
      <c r="J84" s="31">
        <f t="shared" si="69"/>
        <v>0</v>
      </c>
      <c r="K84" s="31">
        <f t="shared" si="69"/>
        <v>0</v>
      </c>
      <c r="L84" s="31">
        <f t="shared" si="69"/>
        <v>0</v>
      </c>
      <c r="M84" s="31">
        <f t="shared" si="69"/>
        <v>0</v>
      </c>
      <c r="N84" s="31">
        <f t="shared" si="69"/>
        <v>0</v>
      </c>
      <c r="O84" s="31">
        <f t="shared" si="69"/>
        <v>0</v>
      </c>
      <c r="P84" s="31">
        <f t="shared" si="69"/>
        <v>0</v>
      </c>
      <c r="Q84" s="31">
        <f t="shared" si="69"/>
        <v>11246</v>
      </c>
      <c r="R84" s="31">
        <f t="shared" si="69"/>
        <v>11246</v>
      </c>
      <c r="S84" s="31">
        <f t="shared" si="69"/>
        <v>0</v>
      </c>
      <c r="T84" s="31">
        <f t="shared" si="69"/>
        <v>0</v>
      </c>
      <c r="U84" s="31">
        <f t="shared" si="69"/>
        <v>0</v>
      </c>
      <c r="V84" s="31">
        <f t="shared" si="69"/>
        <v>0</v>
      </c>
      <c r="W84" s="31">
        <f t="shared" si="69"/>
        <v>0</v>
      </c>
      <c r="X84" s="31">
        <f t="shared" si="69"/>
        <v>0</v>
      </c>
      <c r="Y84" s="31">
        <f t="shared" si="69"/>
        <v>0</v>
      </c>
      <c r="Z84" s="31">
        <f t="shared" si="69"/>
        <v>0</v>
      </c>
      <c r="AA84" s="31">
        <f t="shared" si="69"/>
        <v>0</v>
      </c>
      <c r="AB84" s="31">
        <f t="shared" si="69"/>
        <v>0</v>
      </c>
      <c r="AC84" s="31">
        <f t="shared" si="69"/>
        <v>0</v>
      </c>
      <c r="AD84" s="31">
        <f t="shared" si="69"/>
        <v>0</v>
      </c>
      <c r="AE84" s="31">
        <f t="shared" si="69"/>
        <v>0</v>
      </c>
      <c r="AF84" s="31">
        <f t="shared" si="69"/>
        <v>0</v>
      </c>
      <c r="AG84" s="31">
        <f t="shared" si="69"/>
        <v>2000</v>
      </c>
      <c r="AH84" s="31">
        <f t="shared" si="69"/>
        <v>0</v>
      </c>
      <c r="AI84" s="31">
        <f t="shared" si="69"/>
        <v>0</v>
      </c>
      <c r="AJ84" s="31">
        <f t="shared" si="69"/>
        <v>0</v>
      </c>
      <c r="AK84" s="31">
        <f t="shared" si="69"/>
        <v>0</v>
      </c>
      <c r="AL84" s="31">
        <f t="shared" si="69"/>
        <v>0</v>
      </c>
      <c r="AM84" s="31">
        <f t="shared" si="69"/>
        <v>0</v>
      </c>
      <c r="AN84" s="31">
        <f t="shared" si="69"/>
        <v>0</v>
      </c>
      <c r="AO84" s="31">
        <f t="shared" si="69"/>
        <v>0</v>
      </c>
      <c r="AP84" s="31">
        <f t="shared" si="69"/>
        <v>0</v>
      </c>
      <c r="AQ84" s="31">
        <f t="shared" si="69"/>
        <v>0</v>
      </c>
      <c r="AR84" s="31">
        <f t="shared" si="69"/>
        <v>0</v>
      </c>
      <c r="AS84" s="31">
        <f t="shared" si="69"/>
        <v>0</v>
      </c>
      <c r="AT84" s="31">
        <f t="shared" si="69"/>
        <v>0</v>
      </c>
      <c r="AU84" s="31">
        <f t="shared" si="69"/>
        <v>0</v>
      </c>
      <c r="AV84" s="31">
        <f t="shared" si="69"/>
        <v>0</v>
      </c>
      <c r="AW84" s="31">
        <f t="shared" si="69"/>
        <v>0</v>
      </c>
      <c r="AX84" s="31">
        <f t="shared" si="69"/>
        <v>0</v>
      </c>
      <c r="AY84" s="31">
        <f t="shared" si="69"/>
        <v>0</v>
      </c>
      <c r="AZ84" s="31">
        <f t="shared" si="69"/>
        <v>0</v>
      </c>
      <c r="BA84" s="31">
        <f t="shared" si="69"/>
        <v>0</v>
      </c>
      <c r="BB84" s="31">
        <f t="shared" si="69"/>
        <v>0</v>
      </c>
      <c r="BC84" s="31">
        <f t="shared" si="69"/>
        <v>0</v>
      </c>
      <c r="BD84" s="31">
        <f t="shared" si="69"/>
        <v>0</v>
      </c>
      <c r="BE84" s="31">
        <f t="shared" si="69"/>
        <v>0</v>
      </c>
      <c r="BF84" s="31">
        <f t="shared" si="69"/>
        <v>0</v>
      </c>
      <c r="BG84" s="31">
        <f t="shared" si="69"/>
        <v>0</v>
      </c>
      <c r="BH84" s="31">
        <f t="shared" si="69"/>
        <v>0</v>
      </c>
      <c r="BI84" s="31">
        <f t="shared" si="69"/>
        <v>0</v>
      </c>
      <c r="BJ84" s="31">
        <f t="shared" si="69"/>
        <v>0</v>
      </c>
      <c r="BK84" s="31">
        <f t="shared" si="69"/>
        <v>0</v>
      </c>
      <c r="BL84" s="31">
        <f t="shared" si="69"/>
        <v>0</v>
      </c>
      <c r="BM84" s="31">
        <f t="shared" si="69"/>
        <v>0</v>
      </c>
      <c r="BN84" s="31">
        <f t="shared" si="69"/>
        <v>0</v>
      </c>
      <c r="BO84" s="31">
        <f t="shared" si="69"/>
        <v>0</v>
      </c>
      <c r="BP84" s="31">
        <f t="shared" si="69"/>
        <v>0</v>
      </c>
      <c r="BQ84" s="31">
        <f>BQ85+BQ86</f>
        <v>0</v>
      </c>
      <c r="BR84" s="31">
        <f>BR85+BR86</f>
        <v>0</v>
      </c>
      <c r="BS84" s="31">
        <f>BS85+BS86</f>
        <v>0</v>
      </c>
      <c r="BT84" s="31">
        <f>BT85+BT86</f>
        <v>0</v>
      </c>
      <c r="BU84" s="31">
        <f>BU85+BU86</f>
        <v>0</v>
      </c>
    </row>
    <row r="85" spans="1:73" s="72" customFormat="1" ht="43.5" customHeight="1">
      <c r="A85" s="48"/>
      <c r="B85" s="48"/>
      <c r="C85" s="68" t="s">
        <v>204</v>
      </c>
      <c r="D85" s="163">
        <v>2000</v>
      </c>
      <c r="E85" s="27">
        <f t="shared" si="68"/>
        <v>2000</v>
      </c>
      <c r="F85" s="31"/>
      <c r="G85" s="30"/>
      <c r="H85" s="30"/>
      <c r="I85" s="31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1">
        <f t="shared" si="47"/>
        <v>0</v>
      </c>
      <c r="AD85" s="30"/>
      <c r="AE85" s="30"/>
      <c r="AF85" s="30"/>
      <c r="AG85" s="30">
        <v>2000</v>
      </c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2"/>
      <c r="BI85" s="30"/>
      <c r="BJ85" s="30"/>
      <c r="BK85" s="30"/>
      <c r="BL85" s="30"/>
      <c r="BM85" s="30"/>
      <c r="BN85" s="30"/>
      <c r="BO85" s="30"/>
      <c r="BP85" s="30"/>
      <c r="BQ85" s="30"/>
      <c r="BR85" s="30"/>
      <c r="BS85" s="32"/>
      <c r="BT85" s="32"/>
      <c r="BU85" s="32"/>
    </row>
    <row r="86" spans="1:73" s="72" customFormat="1" ht="43.5" customHeight="1">
      <c r="A86" s="48"/>
      <c r="B86" s="48"/>
      <c r="C86" s="68" t="s">
        <v>205</v>
      </c>
      <c r="D86" s="163">
        <v>11246</v>
      </c>
      <c r="E86" s="27">
        <f t="shared" si="68"/>
        <v>11246</v>
      </c>
      <c r="F86" s="31"/>
      <c r="G86" s="30"/>
      <c r="H86" s="30"/>
      <c r="I86" s="31"/>
      <c r="J86" s="30"/>
      <c r="K86" s="30"/>
      <c r="L86" s="30"/>
      <c r="M86" s="30"/>
      <c r="N86" s="30"/>
      <c r="O86" s="30"/>
      <c r="P86" s="30"/>
      <c r="Q86" s="30">
        <f>R86</f>
        <v>11246</v>
      </c>
      <c r="R86" s="30">
        <v>11246</v>
      </c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1">
        <f t="shared" si="47"/>
        <v>0</v>
      </c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2"/>
      <c r="BI86" s="30"/>
      <c r="BJ86" s="30"/>
      <c r="BK86" s="30"/>
      <c r="BL86" s="30"/>
      <c r="BM86" s="30"/>
      <c r="BN86" s="30"/>
      <c r="BO86" s="30"/>
      <c r="BP86" s="30"/>
      <c r="BQ86" s="30"/>
      <c r="BR86" s="30"/>
      <c r="BS86" s="32"/>
      <c r="BT86" s="32"/>
      <c r="BU86" s="32"/>
    </row>
    <row r="87" spans="1:73" s="50" customFormat="1" ht="68.25" hidden="1" customHeight="1">
      <c r="A87" s="48"/>
      <c r="B87" s="48" t="s">
        <v>206</v>
      </c>
      <c r="C87" s="57" t="s">
        <v>452</v>
      </c>
      <c r="D87" s="163">
        <v>0</v>
      </c>
      <c r="E87" s="27">
        <f t="shared" si="68"/>
        <v>0</v>
      </c>
      <c r="F87" s="31"/>
      <c r="G87" s="30"/>
      <c r="H87" s="30"/>
      <c r="I87" s="31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1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2"/>
      <c r="BI87" s="30"/>
      <c r="BJ87" s="30"/>
      <c r="BK87" s="30"/>
      <c r="BL87" s="30"/>
      <c r="BM87" s="30"/>
      <c r="BN87" s="30"/>
      <c r="BO87" s="30"/>
      <c r="BP87" s="30"/>
      <c r="BQ87" s="30"/>
      <c r="BR87" s="30"/>
      <c r="BS87" s="32"/>
      <c r="BT87" s="32"/>
      <c r="BU87" s="32"/>
    </row>
    <row r="88" spans="1:73" s="50" customFormat="1" ht="68.25" hidden="1" customHeight="1">
      <c r="A88" s="48"/>
      <c r="B88" s="48" t="s">
        <v>206</v>
      </c>
      <c r="C88" s="57" t="s">
        <v>207</v>
      </c>
      <c r="D88" s="163">
        <v>0</v>
      </c>
      <c r="E88" s="27">
        <f t="shared" si="68"/>
        <v>0</v>
      </c>
      <c r="F88" s="31"/>
      <c r="G88" s="30"/>
      <c r="H88" s="30"/>
      <c r="I88" s="31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1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2"/>
      <c r="BI88" s="30"/>
      <c r="BJ88" s="30"/>
      <c r="BK88" s="30"/>
      <c r="BL88" s="30"/>
      <c r="BM88" s="30"/>
      <c r="BN88" s="30"/>
      <c r="BO88" s="30"/>
      <c r="BP88" s="30"/>
      <c r="BQ88" s="30"/>
      <c r="BR88" s="30"/>
      <c r="BS88" s="32"/>
      <c r="BT88" s="32"/>
      <c r="BU88" s="32"/>
    </row>
    <row r="89" spans="1:73" s="50" customFormat="1" ht="45.75" hidden="1" customHeight="1">
      <c r="A89" s="48"/>
      <c r="B89" s="48" t="s">
        <v>206</v>
      </c>
      <c r="C89" s="57" t="s">
        <v>207</v>
      </c>
      <c r="D89" s="163">
        <v>0</v>
      </c>
      <c r="E89" s="27">
        <f t="shared" si="68"/>
        <v>0</v>
      </c>
      <c r="F89" s="31"/>
      <c r="G89" s="30"/>
      <c r="H89" s="30"/>
      <c r="I89" s="31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1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2"/>
      <c r="BI89" s="30"/>
      <c r="BJ89" s="30"/>
      <c r="BK89" s="30"/>
      <c r="BL89" s="30"/>
      <c r="BM89" s="30"/>
      <c r="BN89" s="30"/>
      <c r="BO89" s="30"/>
      <c r="BP89" s="30"/>
      <c r="BQ89" s="30"/>
      <c r="BR89" s="30"/>
      <c r="BS89" s="32"/>
      <c r="BT89" s="32"/>
      <c r="BU89" s="32"/>
    </row>
    <row r="90" spans="1:73" s="50" customFormat="1" ht="33" customHeight="1">
      <c r="A90" s="48">
        <v>340</v>
      </c>
      <c r="B90" s="48"/>
      <c r="C90" s="57" t="s">
        <v>208</v>
      </c>
      <c r="D90" s="163">
        <v>149480</v>
      </c>
      <c r="E90" s="27">
        <f>SUM(F90,I90,N90,Q90,S90,T90,AC90,AF90,AG90,AH90,AK90,AL90,AO90:AW90,BA90:BU90)</f>
        <v>149480</v>
      </c>
      <c r="F90" s="31">
        <f>F91</f>
        <v>71267</v>
      </c>
      <c r="G90" s="31">
        <f>G91</f>
        <v>70062</v>
      </c>
      <c r="H90" s="31">
        <f>H91</f>
        <v>1205</v>
      </c>
      <c r="I90" s="31">
        <f>SUM(J90:M90)</f>
        <v>20429</v>
      </c>
      <c r="J90" s="31">
        <f t="shared" ref="J90:BT90" si="70">J91</f>
        <v>18016</v>
      </c>
      <c r="K90" s="31">
        <f t="shared" si="70"/>
        <v>2413</v>
      </c>
      <c r="L90" s="31">
        <f t="shared" si="70"/>
        <v>0</v>
      </c>
      <c r="M90" s="31">
        <f t="shared" si="70"/>
        <v>0</v>
      </c>
      <c r="N90" s="31">
        <f t="shared" si="70"/>
        <v>6193</v>
      </c>
      <c r="O90" s="31">
        <f t="shared" si="70"/>
        <v>6193</v>
      </c>
      <c r="P90" s="31">
        <f t="shared" si="70"/>
        <v>0</v>
      </c>
      <c r="Q90" s="31">
        <f t="shared" si="70"/>
        <v>6908</v>
      </c>
      <c r="R90" s="31">
        <f t="shared" si="70"/>
        <v>6908</v>
      </c>
      <c r="S90" s="31">
        <f t="shared" si="70"/>
        <v>5501</v>
      </c>
      <c r="T90" s="31">
        <f t="shared" si="70"/>
        <v>5015</v>
      </c>
      <c r="U90" s="31">
        <f t="shared" si="70"/>
        <v>5015</v>
      </c>
      <c r="V90" s="31">
        <f t="shared" si="70"/>
        <v>0</v>
      </c>
      <c r="W90" s="31">
        <f t="shared" si="70"/>
        <v>0</v>
      </c>
      <c r="X90" s="31">
        <f t="shared" si="70"/>
        <v>0</v>
      </c>
      <c r="Y90" s="31">
        <f t="shared" si="70"/>
        <v>0</v>
      </c>
      <c r="Z90" s="31">
        <f t="shared" si="70"/>
        <v>0</v>
      </c>
      <c r="AA90" s="31">
        <f t="shared" si="70"/>
        <v>0</v>
      </c>
      <c r="AB90" s="31">
        <f t="shared" si="70"/>
        <v>0</v>
      </c>
      <c r="AC90" s="31">
        <f t="shared" si="47"/>
        <v>5463</v>
      </c>
      <c r="AD90" s="31">
        <f>AD91</f>
        <v>5463</v>
      </c>
      <c r="AE90" s="31">
        <f t="shared" si="70"/>
        <v>0</v>
      </c>
      <c r="AF90" s="31">
        <f t="shared" si="70"/>
        <v>0</v>
      </c>
      <c r="AG90" s="31">
        <f t="shared" si="70"/>
        <v>1491</v>
      </c>
      <c r="AH90" s="31">
        <f t="shared" si="70"/>
        <v>5547</v>
      </c>
      <c r="AI90" s="31">
        <f t="shared" si="70"/>
        <v>5547</v>
      </c>
      <c r="AJ90" s="31">
        <f t="shared" si="70"/>
        <v>0</v>
      </c>
      <c r="AK90" s="31">
        <f t="shared" si="70"/>
        <v>4945</v>
      </c>
      <c r="AL90" s="31">
        <f t="shared" si="70"/>
        <v>4763</v>
      </c>
      <c r="AM90" s="31">
        <f t="shared" si="70"/>
        <v>4763</v>
      </c>
      <c r="AN90" s="31"/>
      <c r="AO90" s="31">
        <f t="shared" si="70"/>
        <v>11958</v>
      </c>
      <c r="AP90" s="31">
        <f t="shared" si="70"/>
        <v>0</v>
      </c>
      <c r="AQ90" s="31">
        <f t="shared" si="70"/>
        <v>0</v>
      </c>
      <c r="AR90" s="31">
        <f t="shared" si="70"/>
        <v>0</v>
      </c>
      <c r="AS90" s="31">
        <f>AS91</f>
        <v>0</v>
      </c>
      <c r="AT90" s="31">
        <f>AT91</f>
        <v>0</v>
      </c>
      <c r="AU90" s="31"/>
      <c r="AV90" s="31"/>
      <c r="AW90" s="31">
        <f t="shared" si="70"/>
        <v>0</v>
      </c>
      <c r="AX90" s="31">
        <f t="shared" si="70"/>
        <v>0</v>
      </c>
      <c r="AY90" s="31">
        <f t="shared" si="70"/>
        <v>0</v>
      </c>
      <c r="AZ90" s="31">
        <f t="shared" si="70"/>
        <v>0</v>
      </c>
      <c r="BA90" s="31">
        <f t="shared" si="70"/>
        <v>0</v>
      </c>
      <c r="BB90" s="31">
        <f t="shared" si="70"/>
        <v>0</v>
      </c>
      <c r="BC90" s="31">
        <f t="shared" si="70"/>
        <v>0</v>
      </c>
      <c r="BD90" s="31">
        <f t="shared" si="70"/>
        <v>0</v>
      </c>
      <c r="BE90" s="31">
        <f t="shared" si="70"/>
        <v>0</v>
      </c>
      <c r="BF90" s="31">
        <f t="shared" si="70"/>
        <v>0</v>
      </c>
      <c r="BG90" s="31">
        <f t="shared" si="70"/>
        <v>0</v>
      </c>
      <c r="BH90" s="31">
        <f>BH91</f>
        <v>0</v>
      </c>
      <c r="BI90" s="31">
        <f t="shared" si="70"/>
        <v>0</v>
      </c>
      <c r="BJ90" s="31">
        <f t="shared" si="70"/>
        <v>0</v>
      </c>
      <c r="BK90" s="31">
        <f t="shared" si="70"/>
        <v>0</v>
      </c>
      <c r="BL90" s="31">
        <f t="shared" si="70"/>
        <v>0</v>
      </c>
      <c r="BM90" s="31">
        <f t="shared" si="70"/>
        <v>0</v>
      </c>
      <c r="BN90" s="31">
        <f t="shared" si="70"/>
        <v>0</v>
      </c>
      <c r="BO90" s="31">
        <f t="shared" si="70"/>
        <v>0</v>
      </c>
      <c r="BP90" s="31">
        <f t="shared" si="70"/>
        <v>0</v>
      </c>
      <c r="BQ90" s="31">
        <f t="shared" si="70"/>
        <v>0</v>
      </c>
      <c r="BR90" s="31">
        <f t="shared" si="70"/>
        <v>0</v>
      </c>
      <c r="BS90" s="31">
        <f t="shared" si="70"/>
        <v>0</v>
      </c>
      <c r="BT90" s="31">
        <f t="shared" si="70"/>
        <v>0</v>
      </c>
      <c r="BU90" s="31">
        <f>BU91</f>
        <v>0</v>
      </c>
    </row>
    <row r="91" spans="1:73" s="50" customFormat="1" ht="24" customHeight="1">
      <c r="A91" s="48"/>
      <c r="B91" s="48">
        <v>341</v>
      </c>
      <c r="C91" s="49" t="s">
        <v>149</v>
      </c>
      <c r="D91" s="27">
        <v>149480</v>
      </c>
      <c r="E91" s="27">
        <f t="shared" ref="E91:E121" si="71">SUM(F91,I91,N91,Q91,S91,T91,AC91,AF91,AG91,AH91,AK91,AL91,AO91:AW91,BA91:BU91)</f>
        <v>149480</v>
      </c>
      <c r="F91" s="31">
        <f>SUM(F92,F94:F95)</f>
        <v>71267</v>
      </c>
      <c r="G91" s="31">
        <f>SUM(G92,G94:G95)</f>
        <v>70062</v>
      </c>
      <c r="H91" s="31">
        <f>SUM(H92,H94:H95)</f>
        <v>1205</v>
      </c>
      <c r="I91" s="31">
        <f>SUM(I92,I94:I95)</f>
        <v>20429</v>
      </c>
      <c r="J91" s="31">
        <f>SUM(J92,J94:J95)</f>
        <v>18016</v>
      </c>
      <c r="K91" s="31">
        <f t="shared" ref="K91:M91" si="72">SUM(K92,K94:K95)</f>
        <v>2413</v>
      </c>
      <c r="L91" s="31">
        <f t="shared" si="72"/>
        <v>0</v>
      </c>
      <c r="M91" s="31">
        <f t="shared" si="72"/>
        <v>0</v>
      </c>
      <c r="N91" s="31">
        <f>SUM(N92,N94:N95)</f>
        <v>6193</v>
      </c>
      <c r="O91" s="31">
        <f>SUM(O92,O94:O95)</f>
        <v>6193</v>
      </c>
      <c r="P91" s="31">
        <f t="shared" ref="P91:BS91" si="73">P92+P94+P95</f>
        <v>0</v>
      </c>
      <c r="Q91" s="31">
        <f>SUM(Q92,Q94:Q95)</f>
        <v>6908</v>
      </c>
      <c r="R91" s="31">
        <f>SUM(R92,R94:R95)</f>
        <v>6908</v>
      </c>
      <c r="S91" s="31">
        <f>SUM(S92,S94:S95)</f>
        <v>5501</v>
      </c>
      <c r="T91" s="31">
        <f>SUM(T92,T94:T95)</f>
        <v>5015</v>
      </c>
      <c r="U91" s="31">
        <f>SUM(U92,U94:U95)</f>
        <v>5015</v>
      </c>
      <c r="V91" s="31">
        <f t="shared" si="73"/>
        <v>0</v>
      </c>
      <c r="W91" s="31">
        <f t="shared" si="73"/>
        <v>0</v>
      </c>
      <c r="X91" s="31">
        <f t="shared" si="73"/>
        <v>0</v>
      </c>
      <c r="Y91" s="31">
        <f t="shared" si="73"/>
        <v>0</v>
      </c>
      <c r="Z91" s="31">
        <f t="shared" si="73"/>
        <v>0</v>
      </c>
      <c r="AA91" s="31">
        <f t="shared" si="73"/>
        <v>0</v>
      </c>
      <c r="AB91" s="31">
        <f t="shared" si="73"/>
        <v>0</v>
      </c>
      <c r="AC91" s="31">
        <f t="shared" si="73"/>
        <v>5463</v>
      </c>
      <c r="AD91" s="31">
        <f>SUM(AD92,AD94:AD95)</f>
        <v>5463</v>
      </c>
      <c r="AE91" s="31">
        <f t="shared" si="73"/>
        <v>0</v>
      </c>
      <c r="AF91" s="31">
        <f t="shared" si="73"/>
        <v>0</v>
      </c>
      <c r="AG91" s="31">
        <f>SUM(AG92,AG94:AG95)</f>
        <v>1491</v>
      </c>
      <c r="AH91" s="31">
        <f>SUM(AH92,AH94:AH95)</f>
        <v>5547</v>
      </c>
      <c r="AI91" s="31">
        <f>SUM(AI92,AI94:AI95)</f>
        <v>5547</v>
      </c>
      <c r="AJ91" s="31">
        <f t="shared" si="73"/>
        <v>0</v>
      </c>
      <c r="AK91" s="31">
        <f>SUM(AK92,AK94:AK95)</f>
        <v>4945</v>
      </c>
      <c r="AL91" s="31">
        <f>SUM(AL92,AL94:AL95)</f>
        <v>4763</v>
      </c>
      <c r="AM91" s="31">
        <f>SUM(AM92,AM94:AM95)</f>
        <v>4763</v>
      </c>
      <c r="AN91" s="31">
        <f>AN92+AN94+AN95</f>
        <v>0</v>
      </c>
      <c r="AO91" s="31">
        <f>SUM(AO92,AO94:AO95)</f>
        <v>11958</v>
      </c>
      <c r="AP91" s="31">
        <f t="shared" si="73"/>
        <v>0</v>
      </c>
      <c r="AQ91" s="31">
        <f t="shared" si="73"/>
        <v>0</v>
      </c>
      <c r="AR91" s="31">
        <f t="shared" si="73"/>
        <v>0</v>
      </c>
      <c r="AS91" s="31">
        <f t="shared" si="73"/>
        <v>0</v>
      </c>
      <c r="AT91" s="31">
        <f t="shared" si="73"/>
        <v>0</v>
      </c>
      <c r="AU91" s="31">
        <f t="shared" si="73"/>
        <v>0</v>
      </c>
      <c r="AV91" s="31">
        <f t="shared" si="73"/>
        <v>0</v>
      </c>
      <c r="AW91" s="31">
        <f t="shared" si="73"/>
        <v>0</v>
      </c>
      <c r="AX91" s="31">
        <f t="shared" si="73"/>
        <v>0</v>
      </c>
      <c r="AY91" s="31">
        <f t="shared" si="73"/>
        <v>0</v>
      </c>
      <c r="AZ91" s="31">
        <f t="shared" si="73"/>
        <v>0</v>
      </c>
      <c r="BA91" s="31">
        <f t="shared" si="73"/>
        <v>0</v>
      </c>
      <c r="BB91" s="31">
        <f t="shared" si="73"/>
        <v>0</v>
      </c>
      <c r="BC91" s="31">
        <f t="shared" si="73"/>
        <v>0</v>
      </c>
      <c r="BD91" s="31">
        <f t="shared" si="73"/>
        <v>0</v>
      </c>
      <c r="BE91" s="31">
        <f t="shared" si="73"/>
        <v>0</v>
      </c>
      <c r="BF91" s="31">
        <f t="shared" si="73"/>
        <v>0</v>
      </c>
      <c r="BG91" s="31">
        <f t="shared" si="73"/>
        <v>0</v>
      </c>
      <c r="BH91" s="31">
        <f t="shared" si="73"/>
        <v>0</v>
      </c>
      <c r="BI91" s="31">
        <f t="shared" si="73"/>
        <v>0</v>
      </c>
      <c r="BJ91" s="31">
        <f t="shared" si="73"/>
        <v>0</v>
      </c>
      <c r="BK91" s="31">
        <f t="shared" si="73"/>
        <v>0</v>
      </c>
      <c r="BL91" s="31">
        <f t="shared" si="73"/>
        <v>0</v>
      </c>
      <c r="BM91" s="31">
        <f t="shared" si="73"/>
        <v>0</v>
      </c>
      <c r="BN91" s="31">
        <f t="shared" si="73"/>
        <v>0</v>
      </c>
      <c r="BO91" s="31">
        <f t="shared" si="73"/>
        <v>0</v>
      </c>
      <c r="BP91" s="31">
        <f t="shared" si="73"/>
        <v>0</v>
      </c>
      <c r="BQ91" s="31">
        <f t="shared" si="73"/>
        <v>0</v>
      </c>
      <c r="BR91" s="31">
        <f t="shared" si="73"/>
        <v>0</v>
      </c>
      <c r="BS91" s="31">
        <f t="shared" si="73"/>
        <v>0</v>
      </c>
      <c r="BT91" s="31">
        <f>BT92+BT94+BT95</f>
        <v>0</v>
      </c>
      <c r="BU91" s="31">
        <f>BU92+BU94+BU95</f>
        <v>0</v>
      </c>
    </row>
    <row r="92" spans="1:73" s="56" customFormat="1" ht="24" customHeight="1">
      <c r="A92" s="48"/>
      <c r="B92" s="48"/>
      <c r="C92" s="53" t="s">
        <v>150</v>
      </c>
      <c r="D92" s="27"/>
      <c r="E92" s="27">
        <f t="shared" si="71"/>
        <v>105282</v>
      </c>
      <c r="F92" s="31">
        <f>G92+H92</f>
        <v>32179</v>
      </c>
      <c r="G92" s="30">
        <v>31274</v>
      </c>
      <c r="H92" s="30">
        <v>905</v>
      </c>
      <c r="I92" s="31">
        <f>SUM(J92:M92)</f>
        <v>19879</v>
      </c>
      <c r="J92" s="30">
        <v>17511</v>
      </c>
      <c r="K92" s="30">
        <v>2368</v>
      </c>
      <c r="L92" s="30"/>
      <c r="M92" s="30"/>
      <c r="N92" s="30">
        <f>O92+P92</f>
        <v>5973</v>
      </c>
      <c r="O92" s="30">
        <v>5973</v>
      </c>
      <c r="P92" s="30"/>
      <c r="Q92" s="30">
        <f>R92</f>
        <v>5558</v>
      </c>
      <c r="R92" s="30">
        <v>5558</v>
      </c>
      <c r="S92" s="30">
        <v>5181</v>
      </c>
      <c r="T92" s="30">
        <f>U92</f>
        <v>4915</v>
      </c>
      <c r="U92" s="30">
        <v>4915</v>
      </c>
      <c r="V92" s="30"/>
      <c r="W92" s="30"/>
      <c r="X92" s="30"/>
      <c r="Y92" s="30"/>
      <c r="Z92" s="30"/>
      <c r="AA92" s="30"/>
      <c r="AB92" s="30"/>
      <c r="AC92" s="31">
        <f>AD92+A92</f>
        <v>5363</v>
      </c>
      <c r="AD92" s="30">
        <v>5363</v>
      </c>
      <c r="AE92" s="30"/>
      <c r="AF92" s="30"/>
      <c r="AG92" s="30">
        <v>1441</v>
      </c>
      <c r="AH92" s="30">
        <f>AI92</f>
        <v>5447</v>
      </c>
      <c r="AI92" s="30">
        <v>5447</v>
      </c>
      <c r="AJ92" s="30"/>
      <c r="AK92" s="30">
        <v>4845</v>
      </c>
      <c r="AL92" s="30">
        <v>4213</v>
      </c>
      <c r="AM92" s="30">
        <v>4213</v>
      </c>
      <c r="AN92" s="30"/>
      <c r="AO92" s="30">
        <v>10288</v>
      </c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2"/>
      <c r="BI92" s="30"/>
      <c r="BJ92" s="30"/>
      <c r="BK92" s="30"/>
      <c r="BL92" s="30"/>
      <c r="BM92" s="30"/>
      <c r="BN92" s="30"/>
      <c r="BO92" s="30"/>
      <c r="BP92" s="30"/>
      <c r="BQ92" s="30"/>
      <c r="BR92" s="30"/>
      <c r="BS92" s="32"/>
      <c r="BT92" s="32"/>
      <c r="BU92" s="32"/>
    </row>
    <row r="93" spans="1:73" s="136" customFormat="1" ht="24" customHeight="1">
      <c r="A93" s="135"/>
      <c r="B93" s="135"/>
      <c r="C93" s="133" t="s">
        <v>449</v>
      </c>
      <c r="D93" s="125"/>
      <c r="E93" s="125">
        <f t="shared" si="71"/>
        <v>1588</v>
      </c>
      <c r="F93" s="126">
        <f>G93+H93</f>
        <v>487</v>
      </c>
      <c r="G93" s="127">
        <v>463</v>
      </c>
      <c r="H93" s="127">
        <v>24</v>
      </c>
      <c r="I93" s="126">
        <f t="shared" ref="I93:I94" si="74">SUM(J93:M93)</f>
        <v>333</v>
      </c>
      <c r="J93" s="127">
        <v>293</v>
      </c>
      <c r="K93" s="127">
        <v>40</v>
      </c>
      <c r="L93" s="127"/>
      <c r="M93" s="127"/>
      <c r="N93" s="127">
        <f>O93+P93</f>
        <v>111</v>
      </c>
      <c r="O93" s="127">
        <v>111</v>
      </c>
      <c r="P93" s="127"/>
      <c r="Q93" s="127">
        <f>R93</f>
        <v>0</v>
      </c>
      <c r="R93" s="127">
        <v>0</v>
      </c>
      <c r="S93" s="127">
        <v>32</v>
      </c>
      <c r="T93" s="127">
        <f>U93</f>
        <v>101</v>
      </c>
      <c r="U93" s="127">
        <v>101</v>
      </c>
      <c r="V93" s="127"/>
      <c r="W93" s="127"/>
      <c r="X93" s="127"/>
      <c r="Y93" s="127"/>
      <c r="Z93" s="127"/>
      <c r="AA93" s="127"/>
      <c r="AB93" s="127"/>
      <c r="AC93" s="126">
        <f>AD93+A93</f>
        <v>101</v>
      </c>
      <c r="AD93" s="127">
        <v>101</v>
      </c>
      <c r="AE93" s="127"/>
      <c r="AF93" s="127"/>
      <c r="AG93" s="127">
        <v>24</v>
      </c>
      <c r="AH93" s="127">
        <f>AI93</f>
        <v>93</v>
      </c>
      <c r="AI93" s="127">
        <v>93</v>
      </c>
      <c r="AJ93" s="127"/>
      <c r="AK93" s="127">
        <v>93</v>
      </c>
      <c r="AL93" s="127">
        <f>AM93</f>
        <v>72</v>
      </c>
      <c r="AM93" s="127">
        <v>72</v>
      </c>
      <c r="AN93" s="127"/>
      <c r="AO93" s="127">
        <v>141</v>
      </c>
      <c r="AP93" s="127"/>
      <c r="AQ93" s="127"/>
      <c r="AR93" s="127"/>
      <c r="AS93" s="127"/>
      <c r="AT93" s="127"/>
      <c r="AU93" s="127"/>
      <c r="AV93" s="127"/>
      <c r="AW93" s="127"/>
      <c r="AX93" s="127"/>
      <c r="AY93" s="127"/>
      <c r="AZ93" s="127"/>
      <c r="BA93" s="127"/>
      <c r="BB93" s="127"/>
      <c r="BC93" s="127"/>
      <c r="BD93" s="127"/>
      <c r="BE93" s="127"/>
      <c r="BF93" s="127"/>
      <c r="BG93" s="127"/>
      <c r="BH93" s="128"/>
      <c r="BI93" s="127"/>
      <c r="BJ93" s="127"/>
      <c r="BK93" s="127"/>
      <c r="BL93" s="127"/>
      <c r="BM93" s="127"/>
      <c r="BN93" s="127"/>
      <c r="BO93" s="127"/>
      <c r="BP93" s="127"/>
      <c r="BQ93" s="127"/>
      <c r="BR93" s="127"/>
      <c r="BS93" s="128"/>
      <c r="BT93" s="128"/>
      <c r="BU93" s="128"/>
    </row>
    <row r="94" spans="1:73" s="56" customFormat="1" ht="24" customHeight="1">
      <c r="A94" s="48"/>
      <c r="B94" s="48"/>
      <c r="C94" s="53" t="s">
        <v>151</v>
      </c>
      <c r="D94" s="27"/>
      <c r="E94" s="27">
        <f t="shared" si="71"/>
        <v>38428</v>
      </c>
      <c r="F94" s="31">
        <f>G94+H94</f>
        <v>33458</v>
      </c>
      <c r="G94" s="30">
        <f>38788-G95</f>
        <v>33158</v>
      </c>
      <c r="H94" s="30">
        <v>300</v>
      </c>
      <c r="I94" s="31">
        <f t="shared" si="74"/>
        <v>550</v>
      </c>
      <c r="J94" s="30">
        <f>550-45</f>
        <v>505</v>
      </c>
      <c r="K94" s="30">
        <v>45</v>
      </c>
      <c r="L94" s="30"/>
      <c r="M94" s="30"/>
      <c r="N94" s="30">
        <f>O94+P94</f>
        <v>120</v>
      </c>
      <c r="O94" s="30">
        <f>220-100</f>
        <v>120</v>
      </c>
      <c r="P94" s="30"/>
      <c r="Q94" s="30">
        <f>R94</f>
        <v>1350</v>
      </c>
      <c r="R94" s="30">
        <v>1350</v>
      </c>
      <c r="S94" s="30">
        <f>320-20</f>
        <v>300</v>
      </c>
      <c r="T94" s="30">
        <f>U94</f>
        <v>100</v>
      </c>
      <c r="U94" s="30">
        <v>100</v>
      </c>
      <c r="V94" s="30"/>
      <c r="W94" s="30"/>
      <c r="X94" s="30"/>
      <c r="Y94" s="30"/>
      <c r="Z94" s="30"/>
      <c r="AA94" s="30"/>
      <c r="AB94" s="30"/>
      <c r="AC94" s="31">
        <f>AD94+AE94</f>
        <v>100</v>
      </c>
      <c r="AD94" s="30">
        <v>100</v>
      </c>
      <c r="AE94" s="30"/>
      <c r="AF94" s="30"/>
      <c r="AG94" s="30">
        <v>50</v>
      </c>
      <c r="AH94" s="30">
        <f>AI94</f>
        <v>100</v>
      </c>
      <c r="AI94" s="30">
        <v>100</v>
      </c>
      <c r="AJ94" s="30"/>
      <c r="AK94" s="30">
        <v>100</v>
      </c>
      <c r="AL94" s="30">
        <v>550</v>
      </c>
      <c r="AM94" s="30">
        <v>550</v>
      </c>
      <c r="AN94" s="30"/>
      <c r="AO94" s="30">
        <f>1670-AO95</f>
        <v>1650</v>
      </c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2"/>
      <c r="BI94" s="30"/>
      <c r="BJ94" s="30"/>
      <c r="BK94" s="30"/>
      <c r="BL94" s="30"/>
      <c r="BM94" s="30"/>
      <c r="BN94" s="30"/>
      <c r="BO94" s="30"/>
      <c r="BP94" s="30"/>
      <c r="BQ94" s="30"/>
      <c r="BR94" s="30"/>
      <c r="BS94" s="32"/>
      <c r="BT94" s="32"/>
      <c r="BU94" s="32"/>
    </row>
    <row r="95" spans="1:73" s="56" customFormat="1" ht="33" customHeight="1">
      <c r="A95" s="48"/>
      <c r="B95" s="48" t="s">
        <v>209</v>
      </c>
      <c r="C95" s="73" t="s">
        <v>453</v>
      </c>
      <c r="D95" s="163"/>
      <c r="E95" s="27">
        <f t="shared" si="71"/>
        <v>5770</v>
      </c>
      <c r="F95" s="31">
        <f>G95+H95</f>
        <v>5630</v>
      </c>
      <c r="G95" s="30">
        <v>5630</v>
      </c>
      <c r="H95" s="30"/>
      <c r="I95" s="31">
        <f>SUM(J95:M95)</f>
        <v>0</v>
      </c>
      <c r="J95" s="30"/>
      <c r="K95" s="30"/>
      <c r="L95" s="30"/>
      <c r="M95" s="30"/>
      <c r="N95" s="30">
        <f>O95+P95</f>
        <v>100</v>
      </c>
      <c r="O95" s="30">
        <v>100</v>
      </c>
      <c r="P95" s="30"/>
      <c r="Q95" s="30">
        <f>R95</f>
        <v>0</v>
      </c>
      <c r="R95" s="30"/>
      <c r="S95" s="30">
        <v>20</v>
      </c>
      <c r="T95" s="30">
        <f>U95</f>
        <v>0</v>
      </c>
      <c r="U95" s="30"/>
      <c r="V95" s="30"/>
      <c r="W95" s="30"/>
      <c r="X95" s="30"/>
      <c r="Y95" s="30"/>
      <c r="Z95" s="30"/>
      <c r="AA95" s="30"/>
      <c r="AB95" s="30"/>
      <c r="AC95" s="31">
        <f>AD95+AE95</f>
        <v>0</v>
      </c>
      <c r="AD95" s="30"/>
      <c r="AE95" s="30"/>
      <c r="AF95" s="30"/>
      <c r="AG95" s="30"/>
      <c r="AH95" s="30">
        <f>AI95</f>
        <v>0</v>
      </c>
      <c r="AI95" s="30"/>
      <c r="AJ95" s="30"/>
      <c r="AK95" s="30"/>
      <c r="AL95" s="30"/>
      <c r="AM95" s="30"/>
      <c r="AN95" s="30"/>
      <c r="AO95" s="30">
        <v>20</v>
      </c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2"/>
      <c r="BI95" s="30"/>
      <c r="BJ95" s="30"/>
      <c r="BK95" s="30"/>
      <c r="BL95" s="30"/>
      <c r="BM95" s="30"/>
      <c r="BN95" s="30"/>
      <c r="BO95" s="30"/>
      <c r="BP95" s="30"/>
      <c r="BQ95" s="30"/>
      <c r="BR95" s="30"/>
      <c r="BS95" s="32"/>
      <c r="BT95" s="32"/>
      <c r="BU95" s="32"/>
    </row>
    <row r="96" spans="1:73" s="50" customFormat="1" ht="23.25" customHeight="1">
      <c r="A96" s="48">
        <v>370</v>
      </c>
      <c r="B96" s="51"/>
      <c r="C96" s="57" t="s">
        <v>210</v>
      </c>
      <c r="D96" s="163">
        <v>368020</v>
      </c>
      <c r="E96" s="27">
        <f>E97+E107</f>
        <v>368020</v>
      </c>
      <c r="F96" s="31">
        <f t="shared" ref="F96:AB96" si="75">F97+F107</f>
        <v>35907</v>
      </c>
      <c r="G96" s="31">
        <f t="shared" si="75"/>
        <v>35907</v>
      </c>
      <c r="H96" s="31">
        <f t="shared" si="75"/>
        <v>0</v>
      </c>
      <c r="I96" s="31">
        <f t="shared" si="75"/>
        <v>0</v>
      </c>
      <c r="J96" s="31">
        <f t="shared" si="75"/>
        <v>0</v>
      </c>
      <c r="K96" s="31">
        <f t="shared" si="75"/>
        <v>0</v>
      </c>
      <c r="L96" s="31">
        <f t="shared" si="75"/>
        <v>0</v>
      </c>
      <c r="M96" s="31">
        <f t="shared" si="75"/>
        <v>0</v>
      </c>
      <c r="N96" s="31">
        <f t="shared" si="75"/>
        <v>0</v>
      </c>
      <c r="O96" s="31">
        <f t="shared" si="75"/>
        <v>0</v>
      </c>
      <c r="P96" s="31">
        <f t="shared" si="75"/>
        <v>0</v>
      </c>
      <c r="Q96" s="31">
        <f t="shared" si="75"/>
        <v>0</v>
      </c>
      <c r="R96" s="31">
        <f t="shared" si="75"/>
        <v>0</v>
      </c>
      <c r="S96" s="31">
        <f t="shared" si="75"/>
        <v>0</v>
      </c>
      <c r="T96" s="31">
        <f t="shared" si="75"/>
        <v>85251</v>
      </c>
      <c r="U96" s="31">
        <f t="shared" si="75"/>
        <v>12500</v>
      </c>
      <c r="V96" s="31">
        <f t="shared" si="75"/>
        <v>11353</v>
      </c>
      <c r="W96" s="31">
        <f t="shared" si="75"/>
        <v>18043</v>
      </c>
      <c r="X96" s="31">
        <f t="shared" si="75"/>
        <v>8265</v>
      </c>
      <c r="Y96" s="31">
        <f t="shared" si="75"/>
        <v>16966</v>
      </c>
      <c r="Z96" s="31">
        <f t="shared" si="75"/>
        <v>10364</v>
      </c>
      <c r="AA96" s="31">
        <f t="shared" si="75"/>
        <v>2565</v>
      </c>
      <c r="AB96" s="31">
        <f t="shared" si="75"/>
        <v>5195</v>
      </c>
      <c r="AC96" s="31">
        <f t="shared" si="47"/>
        <v>38685</v>
      </c>
      <c r="AD96" s="31">
        <f t="shared" ref="AD96:AL96" si="76">AD97+AD107</f>
        <v>38685</v>
      </c>
      <c r="AE96" s="31">
        <f t="shared" si="76"/>
        <v>0</v>
      </c>
      <c r="AF96" s="31">
        <f t="shared" si="76"/>
        <v>0</v>
      </c>
      <c r="AG96" s="31">
        <f t="shared" si="76"/>
        <v>0</v>
      </c>
      <c r="AH96" s="31">
        <f t="shared" si="76"/>
        <v>34733</v>
      </c>
      <c r="AI96" s="31">
        <f t="shared" si="76"/>
        <v>20158</v>
      </c>
      <c r="AJ96" s="31">
        <f t="shared" si="76"/>
        <v>14675</v>
      </c>
      <c r="AK96" s="31">
        <f t="shared" si="76"/>
        <v>22177</v>
      </c>
      <c r="AL96" s="31">
        <f t="shared" si="76"/>
        <v>0</v>
      </c>
      <c r="AM96" s="31"/>
      <c r="AN96" s="31"/>
      <c r="AO96" s="31">
        <f t="shared" ref="AO96:BU96" si="77">AO97+AO107</f>
        <v>2100</v>
      </c>
      <c r="AP96" s="31">
        <f t="shared" si="77"/>
        <v>0</v>
      </c>
      <c r="AQ96" s="31">
        <f t="shared" si="77"/>
        <v>0</v>
      </c>
      <c r="AR96" s="31">
        <f t="shared" si="77"/>
        <v>0</v>
      </c>
      <c r="AS96" s="31">
        <f t="shared" si="77"/>
        <v>2720</v>
      </c>
      <c r="AT96" s="31">
        <f t="shared" si="77"/>
        <v>3581</v>
      </c>
      <c r="AU96" s="31">
        <f t="shared" si="77"/>
        <v>3445</v>
      </c>
      <c r="AV96" s="31">
        <f t="shared" si="77"/>
        <v>1390</v>
      </c>
      <c r="AW96" s="31">
        <f t="shared" si="77"/>
        <v>0</v>
      </c>
      <c r="AX96" s="31">
        <f t="shared" si="77"/>
        <v>0</v>
      </c>
      <c r="AY96" s="31">
        <f t="shared" si="77"/>
        <v>0</v>
      </c>
      <c r="AZ96" s="31">
        <f t="shared" si="77"/>
        <v>0</v>
      </c>
      <c r="BA96" s="31">
        <f t="shared" si="77"/>
        <v>0</v>
      </c>
      <c r="BB96" s="31">
        <f t="shared" si="77"/>
        <v>0</v>
      </c>
      <c r="BC96" s="31">
        <f t="shared" si="77"/>
        <v>0</v>
      </c>
      <c r="BD96" s="31">
        <f t="shared" si="77"/>
        <v>0</v>
      </c>
      <c r="BE96" s="31">
        <f t="shared" si="77"/>
        <v>0</v>
      </c>
      <c r="BF96" s="31">
        <f t="shared" si="77"/>
        <v>0</v>
      </c>
      <c r="BG96" s="31">
        <f t="shared" si="77"/>
        <v>0</v>
      </c>
      <c r="BH96" s="31">
        <f t="shared" si="77"/>
        <v>0</v>
      </c>
      <c r="BI96" s="31">
        <f t="shared" si="77"/>
        <v>13953</v>
      </c>
      <c r="BJ96" s="31">
        <f t="shared" si="77"/>
        <v>0</v>
      </c>
      <c r="BK96" s="31">
        <f t="shared" si="77"/>
        <v>6716</v>
      </c>
      <c r="BL96" s="31">
        <f t="shared" si="77"/>
        <v>18958</v>
      </c>
      <c r="BM96" s="31">
        <f t="shared" si="77"/>
        <v>7025</v>
      </c>
      <c r="BN96" s="31">
        <f t="shared" si="77"/>
        <v>11715</v>
      </c>
      <c r="BO96" s="31">
        <f t="shared" si="77"/>
        <v>13004</v>
      </c>
      <c r="BP96" s="31">
        <f t="shared" si="77"/>
        <v>17366</v>
      </c>
      <c r="BQ96" s="31">
        <f t="shared" si="77"/>
        <v>16569</v>
      </c>
      <c r="BR96" s="31">
        <f t="shared" si="77"/>
        <v>8028</v>
      </c>
      <c r="BS96" s="31">
        <f t="shared" si="77"/>
        <v>2500</v>
      </c>
      <c r="BT96" s="31">
        <f t="shared" si="77"/>
        <v>21597</v>
      </c>
      <c r="BU96" s="31">
        <f t="shared" si="77"/>
        <v>500</v>
      </c>
    </row>
    <row r="97" spans="1:73" s="50" customFormat="1" ht="23.25" customHeight="1">
      <c r="A97" s="48"/>
      <c r="B97" s="51"/>
      <c r="C97" s="49" t="s">
        <v>158</v>
      </c>
      <c r="D97" s="27">
        <v>272390</v>
      </c>
      <c r="E97" s="27">
        <f t="shared" si="71"/>
        <v>272390</v>
      </c>
      <c r="F97" s="31">
        <f t="shared" ref="F97:BP97" si="78">F98+F101+F104</f>
        <v>23590</v>
      </c>
      <c r="G97" s="31">
        <f t="shared" si="78"/>
        <v>23590</v>
      </c>
      <c r="H97" s="31">
        <f t="shared" si="78"/>
        <v>0</v>
      </c>
      <c r="I97" s="31">
        <f t="shared" si="78"/>
        <v>0</v>
      </c>
      <c r="J97" s="31">
        <f t="shared" si="78"/>
        <v>0</v>
      </c>
      <c r="K97" s="31">
        <f t="shared" si="78"/>
        <v>0</v>
      </c>
      <c r="L97" s="31">
        <f t="shared" si="78"/>
        <v>0</v>
      </c>
      <c r="M97" s="31">
        <f t="shared" si="78"/>
        <v>0</v>
      </c>
      <c r="N97" s="31">
        <f t="shared" si="78"/>
        <v>0</v>
      </c>
      <c r="O97" s="31">
        <f t="shared" si="78"/>
        <v>0</v>
      </c>
      <c r="P97" s="31">
        <f t="shared" si="78"/>
        <v>0</v>
      </c>
      <c r="Q97" s="31">
        <f t="shared" si="78"/>
        <v>0</v>
      </c>
      <c r="R97" s="31">
        <f t="shared" si="78"/>
        <v>0</v>
      </c>
      <c r="S97" s="31">
        <f t="shared" si="78"/>
        <v>0</v>
      </c>
      <c r="T97" s="31">
        <f t="shared" si="78"/>
        <v>85251</v>
      </c>
      <c r="U97" s="31">
        <f t="shared" si="78"/>
        <v>12500</v>
      </c>
      <c r="V97" s="31">
        <f t="shared" si="78"/>
        <v>11353</v>
      </c>
      <c r="W97" s="31">
        <f t="shared" si="78"/>
        <v>18043</v>
      </c>
      <c r="X97" s="31">
        <f t="shared" si="78"/>
        <v>8265</v>
      </c>
      <c r="Y97" s="31">
        <f t="shared" si="78"/>
        <v>16966</v>
      </c>
      <c r="Z97" s="31">
        <f t="shared" si="78"/>
        <v>10364</v>
      </c>
      <c r="AA97" s="31">
        <f t="shared" si="78"/>
        <v>2565</v>
      </c>
      <c r="AB97" s="31">
        <f t="shared" si="78"/>
        <v>5195</v>
      </c>
      <c r="AC97" s="31">
        <f t="shared" si="78"/>
        <v>13957</v>
      </c>
      <c r="AD97" s="31">
        <f t="shared" si="78"/>
        <v>13957</v>
      </c>
      <c r="AE97" s="31">
        <f t="shared" si="78"/>
        <v>0</v>
      </c>
      <c r="AF97" s="31">
        <f t="shared" si="78"/>
        <v>0</v>
      </c>
      <c r="AG97" s="31">
        <f t="shared" si="78"/>
        <v>0</v>
      </c>
      <c r="AH97" s="31">
        <f t="shared" si="78"/>
        <v>23325</v>
      </c>
      <c r="AI97" s="31">
        <f t="shared" si="78"/>
        <v>10750</v>
      </c>
      <c r="AJ97" s="31">
        <f t="shared" si="78"/>
        <v>12575</v>
      </c>
      <c r="AK97" s="31">
        <f t="shared" si="78"/>
        <v>1100</v>
      </c>
      <c r="AL97" s="31">
        <f t="shared" si="78"/>
        <v>0</v>
      </c>
      <c r="AM97" s="31">
        <f t="shared" si="78"/>
        <v>0</v>
      </c>
      <c r="AN97" s="31">
        <f t="shared" si="78"/>
        <v>0</v>
      </c>
      <c r="AO97" s="31">
        <f t="shared" si="78"/>
        <v>2100</v>
      </c>
      <c r="AP97" s="31">
        <f t="shared" si="78"/>
        <v>0</v>
      </c>
      <c r="AQ97" s="31">
        <f t="shared" si="78"/>
        <v>0</v>
      </c>
      <c r="AR97" s="31">
        <f t="shared" si="78"/>
        <v>0</v>
      </c>
      <c r="AS97" s="31">
        <f t="shared" si="78"/>
        <v>2720</v>
      </c>
      <c r="AT97" s="31">
        <f t="shared" si="78"/>
        <v>3581</v>
      </c>
      <c r="AU97" s="31">
        <f t="shared" si="78"/>
        <v>3445</v>
      </c>
      <c r="AV97" s="31">
        <f t="shared" si="78"/>
        <v>1390</v>
      </c>
      <c r="AW97" s="31">
        <f t="shared" si="78"/>
        <v>0</v>
      </c>
      <c r="AX97" s="31">
        <f t="shared" si="78"/>
        <v>0</v>
      </c>
      <c r="AY97" s="31">
        <f t="shared" si="78"/>
        <v>0</v>
      </c>
      <c r="AZ97" s="31">
        <f t="shared" si="78"/>
        <v>0</v>
      </c>
      <c r="BA97" s="31">
        <f t="shared" si="78"/>
        <v>0</v>
      </c>
      <c r="BB97" s="31">
        <f t="shared" si="78"/>
        <v>0</v>
      </c>
      <c r="BC97" s="31">
        <f t="shared" si="78"/>
        <v>0</v>
      </c>
      <c r="BD97" s="31">
        <f t="shared" si="78"/>
        <v>0</v>
      </c>
      <c r="BE97" s="31">
        <f t="shared" si="78"/>
        <v>0</v>
      </c>
      <c r="BF97" s="31">
        <f t="shared" si="78"/>
        <v>0</v>
      </c>
      <c r="BG97" s="31">
        <f t="shared" si="78"/>
        <v>0</v>
      </c>
      <c r="BH97" s="31">
        <f t="shared" si="78"/>
        <v>0</v>
      </c>
      <c r="BI97" s="31">
        <f t="shared" si="78"/>
        <v>13953</v>
      </c>
      <c r="BJ97" s="31">
        <f t="shared" si="78"/>
        <v>0</v>
      </c>
      <c r="BK97" s="31">
        <f t="shared" si="78"/>
        <v>6716</v>
      </c>
      <c r="BL97" s="31">
        <f t="shared" si="78"/>
        <v>5958</v>
      </c>
      <c r="BM97" s="31">
        <f t="shared" si="78"/>
        <v>7025</v>
      </c>
      <c r="BN97" s="31">
        <f t="shared" si="78"/>
        <v>11715</v>
      </c>
      <c r="BO97" s="31">
        <f t="shared" si="78"/>
        <v>8004</v>
      </c>
      <c r="BP97" s="31">
        <f t="shared" si="78"/>
        <v>17366</v>
      </c>
      <c r="BQ97" s="31">
        <f>BQ98+BQ101+BQ104</f>
        <v>16569</v>
      </c>
      <c r="BR97" s="31">
        <f>BR98+BR101+BR104</f>
        <v>8028</v>
      </c>
      <c r="BS97" s="31">
        <f>BS98+BS101+BS104</f>
        <v>2500</v>
      </c>
      <c r="BT97" s="31">
        <f>BT98+BT101+BT104</f>
        <v>13597</v>
      </c>
      <c r="BU97" s="31">
        <f>BU98+BU101+BU104</f>
        <v>500</v>
      </c>
    </row>
    <row r="98" spans="1:73" s="50" customFormat="1" ht="23.25" customHeight="1">
      <c r="A98" s="51"/>
      <c r="B98" s="52">
        <v>371</v>
      </c>
      <c r="C98" s="73" t="s">
        <v>454</v>
      </c>
      <c r="D98" s="163"/>
      <c r="E98" s="27">
        <f t="shared" si="71"/>
        <v>91151</v>
      </c>
      <c r="F98" s="31">
        <f>F99+F100</f>
        <v>4500</v>
      </c>
      <c r="G98" s="31">
        <f>G99+G100</f>
        <v>4500</v>
      </c>
      <c r="H98" s="31">
        <f>H99+H100</f>
        <v>0</v>
      </c>
      <c r="I98" s="31">
        <f t="shared" ref="I98:I106" si="79">SUM(J98:M98)</f>
        <v>0</v>
      </c>
      <c r="J98" s="31"/>
      <c r="K98" s="31"/>
      <c r="L98" s="31"/>
      <c r="M98" s="31"/>
      <c r="N98" s="31">
        <f>N99+N100</f>
        <v>0</v>
      </c>
      <c r="O98" s="31">
        <f>O99+O100</f>
        <v>0</v>
      </c>
      <c r="P98" s="31">
        <f>P99+P100</f>
        <v>0</v>
      </c>
      <c r="Q98" s="31">
        <f>Q99+Q100</f>
        <v>0</v>
      </c>
      <c r="R98" s="31"/>
      <c r="S98" s="31">
        <f t="shared" ref="S98:AB98" si="80">S99+S100</f>
        <v>0</v>
      </c>
      <c r="T98" s="31">
        <f t="shared" si="80"/>
        <v>85251</v>
      </c>
      <c r="U98" s="31">
        <f t="shared" si="80"/>
        <v>12500</v>
      </c>
      <c r="V98" s="31">
        <f t="shared" si="80"/>
        <v>11353</v>
      </c>
      <c r="W98" s="31">
        <f t="shared" si="80"/>
        <v>18043</v>
      </c>
      <c r="X98" s="31">
        <f t="shared" si="80"/>
        <v>8265</v>
      </c>
      <c r="Y98" s="31">
        <f t="shared" si="80"/>
        <v>16966</v>
      </c>
      <c r="Z98" s="31">
        <f t="shared" si="80"/>
        <v>10364</v>
      </c>
      <c r="AA98" s="31">
        <f t="shared" si="80"/>
        <v>2565</v>
      </c>
      <c r="AB98" s="31">
        <f t="shared" si="80"/>
        <v>5195</v>
      </c>
      <c r="AC98" s="31">
        <f t="shared" si="47"/>
        <v>0</v>
      </c>
      <c r="AD98" s="31">
        <f>AD99+AD100</f>
        <v>0</v>
      </c>
      <c r="AE98" s="31">
        <f>AE99+AE100</f>
        <v>0</v>
      </c>
      <c r="AF98" s="31"/>
      <c r="AG98" s="31"/>
      <c r="AH98" s="31">
        <f t="shared" ref="AH98:BU98" si="81">AH99+AH100</f>
        <v>0</v>
      </c>
      <c r="AI98" s="31">
        <f t="shared" si="81"/>
        <v>0</v>
      </c>
      <c r="AJ98" s="31">
        <f t="shared" si="81"/>
        <v>0</v>
      </c>
      <c r="AK98" s="31">
        <f t="shared" si="81"/>
        <v>0</v>
      </c>
      <c r="AL98" s="31">
        <f t="shared" si="81"/>
        <v>0</v>
      </c>
      <c r="AM98" s="31"/>
      <c r="AN98" s="31"/>
      <c r="AO98" s="31">
        <f t="shared" si="81"/>
        <v>1400</v>
      </c>
      <c r="AP98" s="31">
        <f t="shared" si="81"/>
        <v>0</v>
      </c>
      <c r="AQ98" s="31">
        <f t="shared" si="81"/>
        <v>0</v>
      </c>
      <c r="AR98" s="31">
        <f t="shared" si="81"/>
        <v>0</v>
      </c>
      <c r="AS98" s="31">
        <f t="shared" si="81"/>
        <v>0</v>
      </c>
      <c r="AT98" s="31">
        <f t="shared" si="81"/>
        <v>0</v>
      </c>
      <c r="AU98" s="31">
        <f t="shared" si="81"/>
        <v>0</v>
      </c>
      <c r="AV98" s="31">
        <f t="shared" si="81"/>
        <v>0</v>
      </c>
      <c r="AW98" s="31">
        <f t="shared" si="81"/>
        <v>0</v>
      </c>
      <c r="AX98" s="31">
        <f t="shared" si="81"/>
        <v>0</v>
      </c>
      <c r="AY98" s="31">
        <f t="shared" si="81"/>
        <v>0</v>
      </c>
      <c r="AZ98" s="31">
        <f t="shared" si="81"/>
        <v>0</v>
      </c>
      <c r="BA98" s="31">
        <f t="shared" si="81"/>
        <v>0</v>
      </c>
      <c r="BB98" s="31">
        <f t="shared" si="81"/>
        <v>0</v>
      </c>
      <c r="BC98" s="31">
        <f t="shared" si="81"/>
        <v>0</v>
      </c>
      <c r="BD98" s="31">
        <f t="shared" si="81"/>
        <v>0</v>
      </c>
      <c r="BE98" s="31">
        <f t="shared" si="81"/>
        <v>0</v>
      </c>
      <c r="BF98" s="31">
        <f t="shared" si="81"/>
        <v>0</v>
      </c>
      <c r="BG98" s="31">
        <f t="shared" si="81"/>
        <v>0</v>
      </c>
      <c r="BH98" s="31">
        <f t="shared" si="81"/>
        <v>0</v>
      </c>
      <c r="BI98" s="31">
        <f t="shared" si="81"/>
        <v>0</v>
      </c>
      <c r="BJ98" s="31">
        <f t="shared" si="81"/>
        <v>0</v>
      </c>
      <c r="BK98" s="31">
        <f t="shared" si="81"/>
        <v>0</v>
      </c>
      <c r="BL98" s="31">
        <f t="shared" si="81"/>
        <v>0</v>
      </c>
      <c r="BM98" s="31">
        <f t="shared" si="81"/>
        <v>0</v>
      </c>
      <c r="BN98" s="31">
        <f t="shared" si="81"/>
        <v>0</v>
      </c>
      <c r="BO98" s="31">
        <f t="shared" si="81"/>
        <v>0</v>
      </c>
      <c r="BP98" s="31">
        <f t="shared" si="81"/>
        <v>0</v>
      </c>
      <c r="BQ98" s="31">
        <f t="shared" si="81"/>
        <v>0</v>
      </c>
      <c r="BR98" s="31">
        <f t="shared" si="81"/>
        <v>0</v>
      </c>
      <c r="BS98" s="31">
        <f t="shared" si="81"/>
        <v>0</v>
      </c>
      <c r="BT98" s="31">
        <f t="shared" si="81"/>
        <v>0</v>
      </c>
      <c r="BU98" s="31">
        <f t="shared" si="81"/>
        <v>0</v>
      </c>
    </row>
    <row r="99" spans="1:73" s="50" customFormat="1" ht="23.25" customHeight="1">
      <c r="A99" s="54"/>
      <c r="B99" s="58"/>
      <c r="C99" s="53" t="s">
        <v>161</v>
      </c>
      <c r="D99" s="27"/>
      <c r="E99" s="27">
        <f t="shared" si="71"/>
        <v>34339</v>
      </c>
      <c r="F99" s="30"/>
      <c r="G99" s="30"/>
      <c r="H99" s="30"/>
      <c r="I99" s="31">
        <f t="shared" si="79"/>
        <v>0</v>
      </c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>
        <f>SUM(U99:AB99)</f>
        <v>34339</v>
      </c>
      <c r="U99" s="30"/>
      <c r="V99" s="30">
        <v>3035</v>
      </c>
      <c r="W99" s="30">
        <v>8333</v>
      </c>
      <c r="X99" s="30">
        <v>3737</v>
      </c>
      <c r="Y99" s="30">
        <v>5667</v>
      </c>
      <c r="Z99" s="30">
        <v>7053</v>
      </c>
      <c r="AA99" s="30">
        <v>1919</v>
      </c>
      <c r="AB99" s="30">
        <v>4595</v>
      </c>
      <c r="AC99" s="31">
        <f t="shared" si="47"/>
        <v>0</v>
      </c>
      <c r="AD99" s="31"/>
      <c r="AE99" s="30"/>
      <c r="AF99" s="31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  <c r="BG99" s="30"/>
      <c r="BH99" s="32"/>
      <c r="BI99" s="30"/>
      <c r="BJ99" s="30"/>
      <c r="BK99" s="30"/>
      <c r="BL99" s="30"/>
      <c r="BM99" s="30"/>
      <c r="BN99" s="30"/>
      <c r="BO99" s="30"/>
      <c r="BP99" s="30"/>
      <c r="BQ99" s="30"/>
      <c r="BR99" s="30"/>
      <c r="BS99" s="32"/>
      <c r="BT99" s="32"/>
      <c r="BU99" s="32"/>
    </row>
    <row r="100" spans="1:73" s="50" customFormat="1" ht="23.25" customHeight="1">
      <c r="A100" s="54"/>
      <c r="B100" s="58"/>
      <c r="C100" s="49" t="s">
        <v>162</v>
      </c>
      <c r="D100" s="27"/>
      <c r="E100" s="27">
        <f t="shared" si="71"/>
        <v>56812</v>
      </c>
      <c r="F100" s="31">
        <f>G100+H100</f>
        <v>4500</v>
      </c>
      <c r="G100" s="30">
        <v>4500</v>
      </c>
      <c r="H100" s="30"/>
      <c r="I100" s="31">
        <f t="shared" si="79"/>
        <v>0</v>
      </c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>
        <f>SUM(U100:AB100)</f>
        <v>50912</v>
      </c>
      <c r="U100" s="30">
        <f>1500+11000</f>
        <v>12500</v>
      </c>
      <c r="V100" s="30">
        <v>8318</v>
      </c>
      <c r="W100" s="30">
        <v>9710</v>
      </c>
      <c r="X100" s="30">
        <v>4528</v>
      </c>
      <c r="Y100" s="30">
        <v>11299</v>
      </c>
      <c r="Z100" s="30">
        <v>3311</v>
      </c>
      <c r="AA100" s="30">
        <v>646</v>
      </c>
      <c r="AB100" s="30">
        <v>600</v>
      </c>
      <c r="AC100" s="31">
        <f t="shared" si="47"/>
        <v>0</v>
      </c>
      <c r="AD100" s="31"/>
      <c r="AE100" s="30"/>
      <c r="AF100" s="31"/>
      <c r="AG100" s="30"/>
      <c r="AH100" s="30"/>
      <c r="AI100" s="30"/>
      <c r="AJ100" s="30"/>
      <c r="AK100" s="30"/>
      <c r="AL100" s="30"/>
      <c r="AM100" s="30"/>
      <c r="AN100" s="30"/>
      <c r="AO100" s="30">
        <v>1400</v>
      </c>
      <c r="AP100" s="3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  <c r="BG100" s="30"/>
      <c r="BH100" s="32"/>
      <c r="BI100" s="30"/>
      <c r="BJ100" s="30"/>
      <c r="BK100" s="30"/>
      <c r="BL100" s="30"/>
      <c r="BM100" s="30"/>
      <c r="BN100" s="30"/>
      <c r="BO100" s="30"/>
      <c r="BP100" s="30"/>
      <c r="BQ100" s="30"/>
      <c r="BR100" s="30"/>
      <c r="BS100" s="32"/>
      <c r="BT100" s="32"/>
      <c r="BU100" s="32"/>
    </row>
    <row r="101" spans="1:73" s="50" customFormat="1" ht="23.25" customHeight="1">
      <c r="A101" s="51"/>
      <c r="B101" s="52">
        <v>372</v>
      </c>
      <c r="C101" s="57" t="s">
        <v>211</v>
      </c>
      <c r="D101" s="163"/>
      <c r="E101" s="27">
        <f t="shared" si="71"/>
        <v>37734</v>
      </c>
      <c r="F101" s="31">
        <f>F102+F103</f>
        <v>0</v>
      </c>
      <c r="G101" s="31">
        <f>G102+G103</f>
        <v>0</v>
      </c>
      <c r="H101" s="31">
        <f>H102+H103</f>
        <v>0</v>
      </c>
      <c r="I101" s="31">
        <f t="shared" si="79"/>
        <v>0</v>
      </c>
      <c r="J101" s="31"/>
      <c r="K101" s="31"/>
      <c r="L101" s="31"/>
      <c r="M101" s="31"/>
      <c r="N101" s="31">
        <f>N102+N103</f>
        <v>0</v>
      </c>
      <c r="O101" s="31">
        <f>O102+O103</f>
        <v>0</v>
      </c>
      <c r="P101" s="31">
        <f>P102+P103</f>
        <v>0</v>
      </c>
      <c r="Q101" s="31">
        <f>Q102+Q103</f>
        <v>0</v>
      </c>
      <c r="R101" s="31"/>
      <c r="S101" s="31">
        <f>S102+S103</f>
        <v>0</v>
      </c>
      <c r="T101" s="31">
        <f>SUM(U101:AB101)</f>
        <v>0</v>
      </c>
      <c r="U101" s="31">
        <f>U102+U103</f>
        <v>0</v>
      </c>
      <c r="V101" s="31"/>
      <c r="W101" s="31"/>
      <c r="X101" s="31"/>
      <c r="Y101" s="31"/>
      <c r="Z101" s="31"/>
      <c r="AA101" s="31"/>
      <c r="AB101" s="31"/>
      <c r="AC101" s="31">
        <f t="shared" si="47"/>
        <v>0</v>
      </c>
      <c r="AD101" s="31">
        <f t="shared" ref="AD101:AL101" si="82">AD102+AD103</f>
        <v>0</v>
      </c>
      <c r="AE101" s="31">
        <f t="shared" si="82"/>
        <v>0</v>
      </c>
      <c r="AF101" s="31">
        <f t="shared" si="82"/>
        <v>0</v>
      </c>
      <c r="AG101" s="31">
        <f t="shared" si="82"/>
        <v>0</v>
      </c>
      <c r="AH101" s="31">
        <f t="shared" si="82"/>
        <v>23325</v>
      </c>
      <c r="AI101" s="31">
        <f t="shared" si="82"/>
        <v>10750</v>
      </c>
      <c r="AJ101" s="31">
        <f t="shared" si="82"/>
        <v>12575</v>
      </c>
      <c r="AK101" s="31">
        <f t="shared" si="82"/>
        <v>0</v>
      </c>
      <c r="AL101" s="31">
        <f t="shared" si="82"/>
        <v>0</v>
      </c>
      <c r="AM101" s="31"/>
      <c r="AN101" s="31"/>
      <c r="AO101" s="31">
        <f>AO102+AO103</f>
        <v>300</v>
      </c>
      <c r="AP101" s="31">
        <f>AP102+AP103</f>
        <v>0</v>
      </c>
      <c r="AQ101" s="31">
        <f>AQ102+AQ103</f>
        <v>0</v>
      </c>
      <c r="AR101" s="31"/>
      <c r="AS101" s="31">
        <f>AS102+AS103</f>
        <v>0</v>
      </c>
      <c r="AT101" s="31">
        <f>AT102+AT103</f>
        <v>3581</v>
      </c>
      <c r="AU101" s="31">
        <f>AU102+AU103</f>
        <v>0</v>
      </c>
      <c r="AV101" s="31">
        <f>AV102+AV103</f>
        <v>0</v>
      </c>
      <c r="AW101" s="31">
        <f>AW102+AW103</f>
        <v>0</v>
      </c>
      <c r="AX101" s="31"/>
      <c r="AY101" s="31"/>
      <c r="AZ101" s="31"/>
      <c r="BA101" s="31">
        <f>BA102+BA103</f>
        <v>0</v>
      </c>
      <c r="BB101" s="31">
        <f>BB102+BB103</f>
        <v>0</v>
      </c>
      <c r="BC101" s="31"/>
      <c r="BD101" s="31"/>
      <c r="BE101" s="31"/>
      <c r="BF101" s="31"/>
      <c r="BG101" s="31"/>
      <c r="BH101" s="31">
        <f t="shared" ref="BH101:BN101" si="83">BH102+BH103</f>
        <v>0</v>
      </c>
      <c r="BI101" s="31">
        <f t="shared" si="83"/>
        <v>0</v>
      </c>
      <c r="BJ101" s="31">
        <f t="shared" si="83"/>
        <v>0</v>
      </c>
      <c r="BK101" s="31">
        <f t="shared" si="83"/>
        <v>0</v>
      </c>
      <c r="BL101" s="31">
        <f t="shared" si="83"/>
        <v>0</v>
      </c>
      <c r="BM101" s="31">
        <f t="shared" si="83"/>
        <v>0</v>
      </c>
      <c r="BN101" s="31">
        <f t="shared" si="83"/>
        <v>0</v>
      </c>
      <c r="BO101" s="31"/>
      <c r="BP101" s="31">
        <f t="shared" ref="BP101:BU101" si="84">BP102+BP103</f>
        <v>0</v>
      </c>
      <c r="BQ101" s="31">
        <f t="shared" si="84"/>
        <v>0</v>
      </c>
      <c r="BR101" s="31">
        <f t="shared" si="84"/>
        <v>8028</v>
      </c>
      <c r="BS101" s="31">
        <f t="shared" si="84"/>
        <v>2500</v>
      </c>
      <c r="BT101" s="31">
        <f t="shared" si="84"/>
        <v>0</v>
      </c>
      <c r="BU101" s="31">
        <f t="shared" si="84"/>
        <v>0</v>
      </c>
    </row>
    <row r="102" spans="1:73" s="50" customFormat="1" ht="23.25" customHeight="1">
      <c r="A102" s="54"/>
      <c r="B102" s="58"/>
      <c r="C102" s="49" t="s">
        <v>161</v>
      </c>
      <c r="D102" s="27"/>
      <c r="E102" s="27">
        <f t="shared" si="71"/>
        <v>4014</v>
      </c>
      <c r="F102" s="30">
        <f>G102+H102</f>
        <v>0</v>
      </c>
      <c r="G102" s="30"/>
      <c r="H102" s="30"/>
      <c r="I102" s="31">
        <f t="shared" si="79"/>
        <v>0</v>
      </c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1">
        <f t="shared" si="47"/>
        <v>0</v>
      </c>
      <c r="AD102" s="30"/>
      <c r="AE102" s="30"/>
      <c r="AF102" s="30"/>
      <c r="AG102" s="30"/>
      <c r="AH102" s="30">
        <f>AI102+AJ102</f>
        <v>1555</v>
      </c>
      <c r="AI102" s="30"/>
      <c r="AJ102" s="30">
        <v>1555</v>
      </c>
      <c r="AK102" s="30"/>
      <c r="AL102" s="30"/>
      <c r="AM102" s="30"/>
      <c r="AN102" s="30"/>
      <c r="AO102" s="30"/>
      <c r="AP102" s="30"/>
      <c r="AQ102" s="30"/>
      <c r="AR102" s="30"/>
      <c r="AS102" s="30"/>
      <c r="AT102" s="30">
        <v>1431</v>
      </c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2"/>
      <c r="BI102" s="30"/>
      <c r="BJ102" s="30"/>
      <c r="BK102" s="30"/>
      <c r="BL102" s="30"/>
      <c r="BM102" s="30"/>
      <c r="BN102" s="30"/>
      <c r="BO102" s="30"/>
      <c r="BP102" s="30"/>
      <c r="BQ102" s="30"/>
      <c r="BR102" s="30">
        <v>1028</v>
      </c>
      <c r="BS102" s="32"/>
      <c r="BT102" s="32"/>
      <c r="BU102" s="32"/>
    </row>
    <row r="103" spans="1:73" s="50" customFormat="1" ht="23.25" customHeight="1">
      <c r="A103" s="54"/>
      <c r="B103" s="58"/>
      <c r="C103" s="49" t="s">
        <v>162</v>
      </c>
      <c r="D103" s="27"/>
      <c r="E103" s="27">
        <f t="shared" si="71"/>
        <v>33720</v>
      </c>
      <c r="F103" s="31">
        <f>G103+H103</f>
        <v>0</v>
      </c>
      <c r="G103" s="30"/>
      <c r="H103" s="30"/>
      <c r="I103" s="31">
        <f t="shared" si="79"/>
        <v>0</v>
      </c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1">
        <f>SUM(U103:AB103)</f>
        <v>0</v>
      </c>
      <c r="U103" s="30"/>
      <c r="V103" s="30"/>
      <c r="W103" s="30"/>
      <c r="X103" s="30"/>
      <c r="Y103" s="30"/>
      <c r="Z103" s="30"/>
      <c r="AA103" s="30"/>
      <c r="AB103" s="30"/>
      <c r="AC103" s="31">
        <f t="shared" si="47"/>
        <v>0</v>
      </c>
      <c r="AD103" s="30"/>
      <c r="AE103" s="30"/>
      <c r="AF103" s="30"/>
      <c r="AG103" s="30"/>
      <c r="AH103" s="30">
        <f>AI103+AJ103</f>
        <v>21770</v>
      </c>
      <c r="AI103" s="30">
        <f>21570-300-10520</f>
        <v>10750</v>
      </c>
      <c r="AJ103" s="30">
        <f>500+10520</f>
        <v>11020</v>
      </c>
      <c r="AK103" s="30"/>
      <c r="AL103" s="30"/>
      <c r="AM103" s="30"/>
      <c r="AN103" s="30"/>
      <c r="AO103" s="30">
        <v>300</v>
      </c>
      <c r="AP103" s="30"/>
      <c r="AQ103" s="30"/>
      <c r="AR103" s="30"/>
      <c r="AS103" s="30"/>
      <c r="AT103" s="30">
        <f>150+2000</f>
        <v>2150</v>
      </c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2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>
        <v>7000</v>
      </c>
      <c r="BS103" s="30">
        <v>2500</v>
      </c>
      <c r="BT103" s="32"/>
      <c r="BU103" s="32"/>
    </row>
    <row r="104" spans="1:73" ht="23.25" customHeight="1">
      <c r="A104" s="51"/>
      <c r="B104" s="52">
        <v>398</v>
      </c>
      <c r="C104" s="57" t="s">
        <v>212</v>
      </c>
      <c r="D104" s="163"/>
      <c r="E104" s="27">
        <f t="shared" si="71"/>
        <v>143505</v>
      </c>
      <c r="F104" s="31">
        <f>F105+F106</f>
        <v>19090</v>
      </c>
      <c r="G104" s="31">
        <f>G105+G106</f>
        <v>19090</v>
      </c>
      <c r="H104" s="31"/>
      <c r="I104" s="31">
        <f t="shared" si="79"/>
        <v>0</v>
      </c>
      <c r="J104" s="31"/>
      <c r="K104" s="31"/>
      <c r="L104" s="31"/>
      <c r="M104" s="31"/>
      <c r="N104" s="31"/>
      <c r="O104" s="31"/>
      <c r="P104" s="31">
        <f>P105+P106</f>
        <v>0</v>
      </c>
      <c r="Q104" s="31">
        <f>Q105+Q106</f>
        <v>0</v>
      </c>
      <c r="R104" s="31"/>
      <c r="S104" s="31">
        <f>S105+S106</f>
        <v>0</v>
      </c>
      <c r="T104" s="31">
        <f>T105+T106</f>
        <v>0</v>
      </c>
      <c r="U104" s="31">
        <f>U105+U106</f>
        <v>0</v>
      </c>
      <c r="V104" s="31">
        <f t="shared" ref="V104:AB104" si="85">V105+V106</f>
        <v>0</v>
      </c>
      <c r="W104" s="31">
        <f t="shared" si="85"/>
        <v>0</v>
      </c>
      <c r="X104" s="31">
        <f t="shared" si="85"/>
        <v>0</v>
      </c>
      <c r="Y104" s="31">
        <f t="shared" si="85"/>
        <v>0</v>
      </c>
      <c r="Z104" s="31">
        <f t="shared" si="85"/>
        <v>0</v>
      </c>
      <c r="AA104" s="31">
        <f t="shared" si="85"/>
        <v>0</v>
      </c>
      <c r="AB104" s="31">
        <f t="shared" si="85"/>
        <v>0</v>
      </c>
      <c r="AC104" s="31">
        <f t="shared" si="47"/>
        <v>13957</v>
      </c>
      <c r="AD104" s="31">
        <f>AD105+AD106</f>
        <v>13957</v>
      </c>
      <c r="AE104" s="31">
        <f>AE105+AE106</f>
        <v>0</v>
      </c>
      <c r="AF104" s="31">
        <f>AF105+AF106</f>
        <v>0</v>
      </c>
      <c r="AG104" s="31">
        <f>AG105+AG106</f>
        <v>0</v>
      </c>
      <c r="AH104" s="31">
        <f t="shared" ref="AH104:AQ104" si="86">AH105+AH106</f>
        <v>0</v>
      </c>
      <c r="AI104" s="31">
        <f t="shared" si="86"/>
        <v>0</v>
      </c>
      <c r="AJ104" s="31">
        <f t="shared" si="86"/>
        <v>0</v>
      </c>
      <c r="AK104" s="31">
        <f t="shared" si="86"/>
        <v>1100</v>
      </c>
      <c r="AL104" s="31">
        <f t="shared" si="86"/>
        <v>0</v>
      </c>
      <c r="AM104" s="31"/>
      <c r="AN104" s="31"/>
      <c r="AO104" s="31">
        <f t="shared" si="86"/>
        <v>400</v>
      </c>
      <c r="AP104" s="31">
        <f t="shared" si="86"/>
        <v>0</v>
      </c>
      <c r="AQ104" s="31">
        <f t="shared" si="86"/>
        <v>0</v>
      </c>
      <c r="AR104" s="31"/>
      <c r="AS104" s="31">
        <f>AS105+AS106</f>
        <v>2720</v>
      </c>
      <c r="AT104" s="31">
        <f>AT105+AT106</f>
        <v>0</v>
      </c>
      <c r="AU104" s="31">
        <f>AU105+AU106</f>
        <v>3445</v>
      </c>
      <c r="AV104" s="31">
        <f>AV105+AV106</f>
        <v>1390</v>
      </c>
      <c r="AW104" s="31">
        <f>AW105+AW106</f>
        <v>0</v>
      </c>
      <c r="AX104" s="31"/>
      <c r="AY104" s="31"/>
      <c r="AZ104" s="31"/>
      <c r="BA104" s="31">
        <f>BA105+BA106</f>
        <v>0</v>
      </c>
      <c r="BB104" s="31">
        <f>BB105+BB106</f>
        <v>0</v>
      </c>
      <c r="BC104" s="31"/>
      <c r="BD104" s="31"/>
      <c r="BE104" s="31"/>
      <c r="BF104" s="31"/>
      <c r="BG104" s="31"/>
      <c r="BH104" s="31"/>
      <c r="BI104" s="31">
        <f t="shared" ref="BI104:BU104" si="87">BI105+BI106</f>
        <v>13953</v>
      </c>
      <c r="BJ104" s="31">
        <f t="shared" si="87"/>
        <v>0</v>
      </c>
      <c r="BK104" s="31">
        <f t="shared" si="87"/>
        <v>6716</v>
      </c>
      <c r="BL104" s="31">
        <f t="shared" si="87"/>
        <v>5958</v>
      </c>
      <c r="BM104" s="31">
        <f t="shared" si="87"/>
        <v>7025</v>
      </c>
      <c r="BN104" s="31">
        <f t="shared" si="87"/>
        <v>11715</v>
      </c>
      <c r="BO104" s="31">
        <f t="shared" si="87"/>
        <v>8004</v>
      </c>
      <c r="BP104" s="31">
        <f t="shared" si="87"/>
        <v>17366</v>
      </c>
      <c r="BQ104" s="31">
        <f t="shared" si="87"/>
        <v>16569</v>
      </c>
      <c r="BR104" s="31">
        <f t="shared" si="87"/>
        <v>0</v>
      </c>
      <c r="BS104" s="31">
        <f t="shared" si="87"/>
        <v>0</v>
      </c>
      <c r="BT104" s="31">
        <f t="shared" si="87"/>
        <v>13597</v>
      </c>
      <c r="BU104" s="31">
        <f t="shared" si="87"/>
        <v>500</v>
      </c>
    </row>
    <row r="105" spans="1:73" s="56" customFormat="1" ht="23.25" customHeight="1">
      <c r="A105" s="54"/>
      <c r="B105" s="54"/>
      <c r="C105" s="59" t="s">
        <v>161</v>
      </c>
      <c r="D105" s="27"/>
      <c r="E105" s="27">
        <f t="shared" si="71"/>
        <v>47383</v>
      </c>
      <c r="F105" s="31"/>
      <c r="G105" s="30"/>
      <c r="H105" s="30"/>
      <c r="I105" s="31">
        <f t="shared" si="79"/>
        <v>0</v>
      </c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>
        <f>SUM(U105:AB105)</f>
        <v>0</v>
      </c>
      <c r="U105" s="30"/>
      <c r="V105" s="30"/>
      <c r="W105" s="30"/>
      <c r="X105" s="30"/>
      <c r="Y105" s="30"/>
      <c r="Z105" s="30"/>
      <c r="AA105" s="30"/>
      <c r="AB105" s="30"/>
      <c r="AC105" s="31">
        <f t="shared" si="47"/>
        <v>0</v>
      </c>
      <c r="AD105" s="31"/>
      <c r="AE105" s="30"/>
      <c r="AF105" s="30"/>
      <c r="AG105" s="30"/>
      <c r="AH105" s="30">
        <f>AI105+AJ105</f>
        <v>0</v>
      </c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>
        <v>1870</v>
      </c>
      <c r="AT105" s="30"/>
      <c r="AU105" s="30">
        <v>2595</v>
      </c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2"/>
      <c r="BI105" s="30">
        <v>7710</v>
      </c>
      <c r="BJ105" s="30"/>
      <c r="BK105" s="30">
        <v>5726</v>
      </c>
      <c r="BL105" s="30"/>
      <c r="BM105" s="30"/>
      <c r="BN105" s="30"/>
      <c r="BO105" s="30">
        <v>4074</v>
      </c>
      <c r="BP105" s="30">
        <v>7712</v>
      </c>
      <c r="BQ105" s="30">
        <v>9408</v>
      </c>
      <c r="BR105" s="30"/>
      <c r="BS105" s="32"/>
      <c r="BT105" s="32">
        <v>8288</v>
      </c>
      <c r="BU105" s="32"/>
    </row>
    <row r="106" spans="1:73" s="56" customFormat="1" ht="23.25" customHeight="1">
      <c r="A106" s="54"/>
      <c r="B106" s="54"/>
      <c r="C106" s="49" t="s">
        <v>162</v>
      </c>
      <c r="D106" s="163"/>
      <c r="E106" s="27">
        <f t="shared" si="71"/>
        <v>96122</v>
      </c>
      <c r="F106" s="31">
        <f>G106+H106</f>
        <v>19090</v>
      </c>
      <c r="G106" s="30">
        <v>19090</v>
      </c>
      <c r="H106" s="30"/>
      <c r="I106" s="31">
        <f t="shared" si="79"/>
        <v>0</v>
      </c>
      <c r="J106" s="30"/>
      <c r="K106" s="30"/>
      <c r="L106" s="30"/>
      <c r="M106" s="30"/>
      <c r="N106" s="30">
        <f>O106+P106</f>
        <v>0</v>
      </c>
      <c r="O106" s="30"/>
      <c r="P106" s="30"/>
      <c r="Q106" s="30"/>
      <c r="R106" s="30"/>
      <c r="S106" s="30"/>
      <c r="T106" s="30">
        <f>SUM(U106:AB106)</f>
        <v>0</v>
      </c>
      <c r="U106" s="30"/>
      <c r="V106" s="30"/>
      <c r="W106" s="30"/>
      <c r="X106" s="30"/>
      <c r="Y106" s="30"/>
      <c r="Z106" s="30"/>
      <c r="AA106" s="30"/>
      <c r="AB106" s="30"/>
      <c r="AC106" s="31">
        <f t="shared" si="47"/>
        <v>13957</v>
      </c>
      <c r="AD106" s="30">
        <v>13957</v>
      </c>
      <c r="AE106" s="30"/>
      <c r="AF106" s="30"/>
      <c r="AG106" s="30"/>
      <c r="AH106" s="30">
        <f>AI106+AJ106</f>
        <v>0</v>
      </c>
      <c r="AI106" s="30"/>
      <c r="AJ106" s="30"/>
      <c r="AK106" s="30">
        <v>1100</v>
      </c>
      <c r="AL106" s="30"/>
      <c r="AM106" s="30"/>
      <c r="AN106" s="30"/>
      <c r="AO106" s="30">
        <f>300+100</f>
        <v>400</v>
      </c>
      <c r="AP106" s="30"/>
      <c r="AQ106" s="30"/>
      <c r="AR106" s="30"/>
      <c r="AS106" s="30">
        <f>150+700</f>
        <v>850</v>
      </c>
      <c r="AT106" s="30"/>
      <c r="AU106" s="30">
        <f>150+700</f>
        <v>850</v>
      </c>
      <c r="AV106" s="30">
        <v>1390</v>
      </c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2"/>
      <c r="BI106" s="30">
        <v>6243</v>
      </c>
      <c r="BJ106" s="30"/>
      <c r="BK106" s="30">
        <v>990</v>
      </c>
      <c r="BL106" s="30">
        <v>5958</v>
      </c>
      <c r="BM106" s="30">
        <v>7025</v>
      </c>
      <c r="BN106" s="30">
        <v>11715</v>
      </c>
      <c r="BO106" s="30">
        <v>3930</v>
      </c>
      <c r="BP106" s="30">
        <v>9654</v>
      </c>
      <c r="BQ106" s="30">
        <v>7161</v>
      </c>
      <c r="BR106" s="30"/>
      <c r="BS106" s="30"/>
      <c r="BT106" s="32">
        <v>5309</v>
      </c>
      <c r="BU106" s="32">
        <v>500</v>
      </c>
    </row>
    <row r="107" spans="1:73" s="50" customFormat="1" ht="23.25" customHeight="1">
      <c r="A107" s="48"/>
      <c r="B107" s="51"/>
      <c r="C107" s="57" t="s">
        <v>213</v>
      </c>
      <c r="D107" s="163"/>
      <c r="E107" s="27">
        <f>E108+E110</f>
        <v>95630</v>
      </c>
      <c r="F107" s="31">
        <f>F110</f>
        <v>12317</v>
      </c>
      <c r="G107" s="31">
        <f t="shared" ref="G107:BR107" si="88">G110</f>
        <v>12317</v>
      </c>
      <c r="H107" s="31">
        <f t="shared" si="88"/>
        <v>0</v>
      </c>
      <c r="I107" s="31">
        <f t="shared" si="88"/>
        <v>0</v>
      </c>
      <c r="J107" s="31">
        <f t="shared" si="88"/>
        <v>0</v>
      </c>
      <c r="K107" s="31">
        <f t="shared" si="88"/>
        <v>0</v>
      </c>
      <c r="L107" s="31">
        <f t="shared" si="88"/>
        <v>0</v>
      </c>
      <c r="M107" s="31">
        <f t="shared" si="88"/>
        <v>0</v>
      </c>
      <c r="N107" s="31">
        <f t="shared" si="88"/>
        <v>0</v>
      </c>
      <c r="O107" s="31">
        <f t="shared" si="88"/>
        <v>0</v>
      </c>
      <c r="P107" s="31">
        <f t="shared" si="88"/>
        <v>0</v>
      </c>
      <c r="Q107" s="31">
        <f t="shared" si="88"/>
        <v>0</v>
      </c>
      <c r="R107" s="31">
        <f t="shared" si="88"/>
        <v>0</v>
      </c>
      <c r="S107" s="31">
        <f t="shared" si="88"/>
        <v>0</v>
      </c>
      <c r="T107" s="31">
        <f t="shared" si="88"/>
        <v>0</v>
      </c>
      <c r="U107" s="31">
        <f t="shared" si="88"/>
        <v>0</v>
      </c>
      <c r="V107" s="31">
        <f t="shared" si="88"/>
        <v>0</v>
      </c>
      <c r="W107" s="31">
        <f t="shared" si="88"/>
        <v>0</v>
      </c>
      <c r="X107" s="31">
        <f t="shared" si="88"/>
        <v>0</v>
      </c>
      <c r="Y107" s="31">
        <f t="shared" si="88"/>
        <v>0</v>
      </c>
      <c r="Z107" s="31">
        <f t="shared" si="88"/>
        <v>0</v>
      </c>
      <c r="AA107" s="31">
        <f t="shared" si="88"/>
        <v>0</v>
      </c>
      <c r="AB107" s="31">
        <f t="shared" si="88"/>
        <v>0</v>
      </c>
      <c r="AC107" s="31">
        <f t="shared" si="88"/>
        <v>24728</v>
      </c>
      <c r="AD107" s="31">
        <f t="shared" si="88"/>
        <v>24728</v>
      </c>
      <c r="AE107" s="31">
        <f t="shared" si="88"/>
        <v>0</v>
      </c>
      <c r="AF107" s="31">
        <f t="shared" si="88"/>
        <v>0</v>
      </c>
      <c r="AG107" s="31">
        <f t="shared" si="88"/>
        <v>0</v>
      </c>
      <c r="AH107" s="31">
        <f t="shared" si="88"/>
        <v>11408</v>
      </c>
      <c r="AI107" s="31">
        <f>AI108+AI110</f>
        <v>9408</v>
      </c>
      <c r="AJ107" s="31">
        <f t="shared" si="88"/>
        <v>2100</v>
      </c>
      <c r="AK107" s="31">
        <f>AK108+AK110</f>
        <v>21077</v>
      </c>
      <c r="AL107" s="31">
        <f t="shared" si="88"/>
        <v>0</v>
      </c>
      <c r="AM107" s="31">
        <f t="shared" si="88"/>
        <v>0</v>
      </c>
      <c r="AN107" s="31">
        <f t="shared" si="88"/>
        <v>0</v>
      </c>
      <c r="AO107" s="31">
        <f t="shared" si="88"/>
        <v>0</v>
      </c>
      <c r="AP107" s="31">
        <f t="shared" si="88"/>
        <v>0</v>
      </c>
      <c r="AQ107" s="31">
        <f t="shared" si="88"/>
        <v>0</v>
      </c>
      <c r="AR107" s="31">
        <f t="shared" si="88"/>
        <v>0</v>
      </c>
      <c r="AS107" s="31">
        <f t="shared" si="88"/>
        <v>0</v>
      </c>
      <c r="AT107" s="31">
        <f t="shared" si="88"/>
        <v>0</v>
      </c>
      <c r="AU107" s="31">
        <f t="shared" si="88"/>
        <v>0</v>
      </c>
      <c r="AV107" s="31">
        <f t="shared" si="88"/>
        <v>0</v>
      </c>
      <c r="AW107" s="31">
        <f t="shared" si="88"/>
        <v>0</v>
      </c>
      <c r="AX107" s="31">
        <f t="shared" si="88"/>
        <v>0</v>
      </c>
      <c r="AY107" s="31">
        <f t="shared" si="88"/>
        <v>0</v>
      </c>
      <c r="AZ107" s="31">
        <f t="shared" si="88"/>
        <v>0</v>
      </c>
      <c r="BA107" s="31">
        <f t="shared" si="88"/>
        <v>0</v>
      </c>
      <c r="BB107" s="31">
        <f t="shared" si="88"/>
        <v>0</v>
      </c>
      <c r="BC107" s="31">
        <f t="shared" si="88"/>
        <v>0</v>
      </c>
      <c r="BD107" s="31">
        <f t="shared" si="88"/>
        <v>0</v>
      </c>
      <c r="BE107" s="31">
        <f t="shared" si="88"/>
        <v>0</v>
      </c>
      <c r="BF107" s="31">
        <f t="shared" si="88"/>
        <v>0</v>
      </c>
      <c r="BG107" s="31">
        <f t="shared" si="88"/>
        <v>0</v>
      </c>
      <c r="BH107" s="31">
        <f t="shared" si="88"/>
        <v>0</v>
      </c>
      <c r="BI107" s="31">
        <f t="shared" si="88"/>
        <v>0</v>
      </c>
      <c r="BJ107" s="31">
        <f t="shared" si="88"/>
        <v>0</v>
      </c>
      <c r="BK107" s="31">
        <f t="shared" si="88"/>
        <v>0</v>
      </c>
      <c r="BL107" s="31">
        <f t="shared" si="88"/>
        <v>13000</v>
      </c>
      <c r="BM107" s="31">
        <f t="shared" si="88"/>
        <v>0</v>
      </c>
      <c r="BN107" s="31">
        <f t="shared" si="88"/>
        <v>0</v>
      </c>
      <c r="BO107" s="31">
        <f t="shared" si="88"/>
        <v>5000</v>
      </c>
      <c r="BP107" s="31">
        <f t="shared" si="88"/>
        <v>0</v>
      </c>
      <c r="BQ107" s="31">
        <f t="shared" si="88"/>
        <v>0</v>
      </c>
      <c r="BR107" s="31">
        <f t="shared" si="88"/>
        <v>0</v>
      </c>
      <c r="BS107" s="31">
        <f t="shared" ref="BS107:BU107" si="89">BS110</f>
        <v>0</v>
      </c>
      <c r="BT107" s="31">
        <f t="shared" si="89"/>
        <v>8000</v>
      </c>
      <c r="BU107" s="31">
        <f t="shared" si="89"/>
        <v>0</v>
      </c>
    </row>
    <row r="108" spans="1:73" s="50" customFormat="1" ht="53.25" customHeight="1">
      <c r="A108" s="48"/>
      <c r="B108" s="51"/>
      <c r="C108" s="57" t="s">
        <v>455</v>
      </c>
      <c r="D108" s="163">
        <v>150</v>
      </c>
      <c r="E108" s="27">
        <v>150</v>
      </c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>
        <f>AI108+AJ108</f>
        <v>100</v>
      </c>
      <c r="AI108" s="31">
        <f>AI109</f>
        <v>100</v>
      </c>
      <c r="AJ108" s="31"/>
      <c r="AK108" s="31">
        <f>AK109</f>
        <v>50</v>
      </c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</row>
    <row r="109" spans="1:73" s="50" customFormat="1" ht="51" customHeight="1">
      <c r="A109" s="131"/>
      <c r="B109" s="48">
        <v>398</v>
      </c>
      <c r="C109" s="29" t="s">
        <v>456</v>
      </c>
      <c r="D109" s="163">
        <v>150</v>
      </c>
      <c r="E109" s="27">
        <v>150</v>
      </c>
      <c r="F109" s="30"/>
      <c r="G109" s="30"/>
      <c r="H109" s="30"/>
      <c r="I109" s="31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>
        <f>AI109+AJ109</f>
        <v>100</v>
      </c>
      <c r="AI109" s="30">
        <v>100</v>
      </c>
      <c r="AJ109" s="30"/>
      <c r="AK109" s="30">
        <v>50</v>
      </c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  <c r="BJ109" s="30"/>
      <c r="BK109" s="30"/>
      <c r="BL109" s="30"/>
      <c r="BM109" s="30"/>
      <c r="BN109" s="30"/>
      <c r="BO109" s="30"/>
      <c r="BP109" s="30"/>
      <c r="BQ109" s="30"/>
      <c r="BR109" s="30"/>
      <c r="BS109" s="30"/>
      <c r="BT109" s="30"/>
      <c r="BU109" s="30"/>
    </row>
    <row r="110" spans="1:73" s="50" customFormat="1" ht="36.75" customHeight="1">
      <c r="A110" s="48"/>
      <c r="B110" s="51"/>
      <c r="C110" s="57" t="s">
        <v>214</v>
      </c>
      <c r="D110" s="163">
        <v>95480</v>
      </c>
      <c r="E110" s="27">
        <f t="shared" si="71"/>
        <v>95480</v>
      </c>
      <c r="F110" s="31">
        <f t="shared" ref="F110:AL110" si="90">F111+F112+F113+F114</f>
        <v>12317</v>
      </c>
      <c r="G110" s="31">
        <f t="shared" si="90"/>
        <v>12317</v>
      </c>
      <c r="H110" s="31">
        <f t="shared" si="90"/>
        <v>0</v>
      </c>
      <c r="I110" s="31">
        <f t="shared" si="90"/>
        <v>0</v>
      </c>
      <c r="J110" s="31">
        <f t="shared" si="90"/>
        <v>0</v>
      </c>
      <c r="K110" s="31">
        <f t="shared" si="90"/>
        <v>0</v>
      </c>
      <c r="L110" s="31">
        <f t="shared" si="90"/>
        <v>0</v>
      </c>
      <c r="M110" s="31">
        <f t="shared" si="90"/>
        <v>0</v>
      </c>
      <c r="N110" s="31">
        <f t="shared" si="90"/>
        <v>0</v>
      </c>
      <c r="O110" s="31">
        <f t="shared" si="90"/>
        <v>0</v>
      </c>
      <c r="P110" s="31">
        <f t="shared" si="90"/>
        <v>0</v>
      </c>
      <c r="Q110" s="31">
        <f t="shared" si="90"/>
        <v>0</v>
      </c>
      <c r="R110" s="31">
        <f t="shared" si="90"/>
        <v>0</v>
      </c>
      <c r="S110" s="31">
        <f t="shared" si="90"/>
        <v>0</v>
      </c>
      <c r="T110" s="31">
        <f t="shared" si="90"/>
        <v>0</v>
      </c>
      <c r="U110" s="31">
        <f t="shared" si="90"/>
        <v>0</v>
      </c>
      <c r="V110" s="31">
        <f t="shared" si="90"/>
        <v>0</v>
      </c>
      <c r="W110" s="31">
        <f t="shared" si="90"/>
        <v>0</v>
      </c>
      <c r="X110" s="31">
        <f t="shared" si="90"/>
        <v>0</v>
      </c>
      <c r="Y110" s="31">
        <f t="shared" si="90"/>
        <v>0</v>
      </c>
      <c r="Z110" s="31">
        <f t="shared" si="90"/>
        <v>0</v>
      </c>
      <c r="AA110" s="31">
        <f t="shared" si="90"/>
        <v>0</v>
      </c>
      <c r="AB110" s="31">
        <f t="shared" si="90"/>
        <v>0</v>
      </c>
      <c r="AC110" s="31">
        <f t="shared" si="90"/>
        <v>24728</v>
      </c>
      <c r="AD110" s="31">
        <f t="shared" si="90"/>
        <v>24728</v>
      </c>
      <c r="AE110" s="31">
        <f t="shared" si="90"/>
        <v>0</v>
      </c>
      <c r="AF110" s="31">
        <f t="shared" si="90"/>
        <v>0</v>
      </c>
      <c r="AG110" s="31">
        <f t="shared" si="90"/>
        <v>0</v>
      </c>
      <c r="AH110" s="31">
        <f>AH111+AH112+AH113+AH114</f>
        <v>11408</v>
      </c>
      <c r="AI110" s="31">
        <f>AI111+AI112+AI113+AI114</f>
        <v>9308</v>
      </c>
      <c r="AJ110" s="31">
        <f t="shared" si="90"/>
        <v>2100</v>
      </c>
      <c r="AK110" s="31">
        <f t="shared" si="90"/>
        <v>21027</v>
      </c>
      <c r="AL110" s="31">
        <f t="shared" si="90"/>
        <v>0</v>
      </c>
      <c r="AM110" s="31"/>
      <c r="AN110" s="31"/>
      <c r="AO110" s="31">
        <f t="shared" ref="AO110:BU110" si="91">AO111+AO112+AO113+AO114</f>
        <v>0</v>
      </c>
      <c r="AP110" s="31">
        <f t="shared" si="91"/>
        <v>0</v>
      </c>
      <c r="AQ110" s="31">
        <f t="shared" si="91"/>
        <v>0</v>
      </c>
      <c r="AR110" s="31">
        <f t="shared" si="91"/>
        <v>0</v>
      </c>
      <c r="AS110" s="31">
        <f t="shared" si="91"/>
        <v>0</v>
      </c>
      <c r="AT110" s="31">
        <f t="shared" si="91"/>
        <v>0</v>
      </c>
      <c r="AU110" s="31">
        <f t="shared" si="91"/>
        <v>0</v>
      </c>
      <c r="AV110" s="31">
        <f t="shared" si="91"/>
        <v>0</v>
      </c>
      <c r="AW110" s="31">
        <f t="shared" si="91"/>
        <v>0</v>
      </c>
      <c r="AX110" s="31">
        <f t="shared" si="91"/>
        <v>0</v>
      </c>
      <c r="AY110" s="31">
        <f t="shared" si="91"/>
        <v>0</v>
      </c>
      <c r="AZ110" s="31">
        <f t="shared" si="91"/>
        <v>0</v>
      </c>
      <c r="BA110" s="31">
        <f t="shared" si="91"/>
        <v>0</v>
      </c>
      <c r="BB110" s="31">
        <f t="shared" si="91"/>
        <v>0</v>
      </c>
      <c r="BC110" s="31">
        <f t="shared" si="91"/>
        <v>0</v>
      </c>
      <c r="BD110" s="31">
        <f t="shared" si="91"/>
        <v>0</v>
      </c>
      <c r="BE110" s="31">
        <f t="shared" si="91"/>
        <v>0</v>
      </c>
      <c r="BF110" s="31">
        <f t="shared" si="91"/>
        <v>0</v>
      </c>
      <c r="BG110" s="31">
        <f t="shared" si="91"/>
        <v>0</v>
      </c>
      <c r="BH110" s="31">
        <f t="shared" si="91"/>
        <v>0</v>
      </c>
      <c r="BI110" s="31">
        <f t="shared" si="91"/>
        <v>0</v>
      </c>
      <c r="BJ110" s="31">
        <f t="shared" si="91"/>
        <v>0</v>
      </c>
      <c r="BK110" s="31">
        <f t="shared" si="91"/>
        <v>0</v>
      </c>
      <c r="BL110" s="31">
        <f t="shared" si="91"/>
        <v>13000</v>
      </c>
      <c r="BM110" s="31">
        <f t="shared" si="91"/>
        <v>0</v>
      </c>
      <c r="BN110" s="31">
        <f t="shared" si="91"/>
        <v>0</v>
      </c>
      <c r="BO110" s="31">
        <f t="shared" si="91"/>
        <v>5000</v>
      </c>
      <c r="BP110" s="31">
        <f t="shared" si="91"/>
        <v>0</v>
      </c>
      <c r="BQ110" s="31">
        <f t="shared" si="91"/>
        <v>0</v>
      </c>
      <c r="BR110" s="31">
        <f t="shared" si="91"/>
        <v>0</v>
      </c>
      <c r="BS110" s="31">
        <f t="shared" si="91"/>
        <v>0</v>
      </c>
      <c r="BT110" s="31">
        <f t="shared" si="91"/>
        <v>8000</v>
      </c>
      <c r="BU110" s="31">
        <f t="shared" si="91"/>
        <v>0</v>
      </c>
    </row>
    <row r="111" spans="1:73" s="50" customFormat="1" ht="33" customHeight="1">
      <c r="A111" s="48"/>
      <c r="B111" s="48">
        <v>398</v>
      </c>
      <c r="C111" s="57" t="s">
        <v>215</v>
      </c>
      <c r="D111" s="163">
        <v>50728</v>
      </c>
      <c r="E111" s="27">
        <f t="shared" si="71"/>
        <v>50728</v>
      </c>
      <c r="F111" s="31">
        <f>G111+H111</f>
        <v>0</v>
      </c>
      <c r="G111" s="31"/>
      <c r="H111" s="31"/>
      <c r="I111" s="31">
        <f>SUM(J111:M111)</f>
        <v>0</v>
      </c>
      <c r="J111" s="31"/>
      <c r="K111" s="31"/>
      <c r="L111" s="31"/>
      <c r="M111" s="31"/>
      <c r="N111" s="31">
        <f>O111+P111</f>
        <v>0</v>
      </c>
      <c r="O111" s="31"/>
      <c r="P111" s="31"/>
      <c r="Q111" s="31">
        <f>R111</f>
        <v>0</v>
      </c>
      <c r="R111" s="31"/>
      <c r="S111" s="31"/>
      <c r="T111" s="31">
        <f>SUM(U111:AB111)</f>
        <v>0</v>
      </c>
      <c r="U111" s="31"/>
      <c r="V111" s="31"/>
      <c r="W111" s="31"/>
      <c r="X111" s="31"/>
      <c r="Y111" s="31"/>
      <c r="Z111" s="31"/>
      <c r="AA111" s="31"/>
      <c r="AB111" s="31"/>
      <c r="AC111" s="31">
        <f>AD111+AE111</f>
        <v>24728</v>
      </c>
      <c r="AD111" s="30">
        <v>24728</v>
      </c>
      <c r="AE111" s="31"/>
      <c r="AF111" s="31"/>
      <c r="AG111" s="31"/>
      <c r="AH111" s="31">
        <f>AI111+AJ111</f>
        <v>0</v>
      </c>
      <c r="AI111" s="31"/>
      <c r="AJ111" s="31"/>
      <c r="AK111" s="30"/>
      <c r="AL111" s="30"/>
      <c r="AM111" s="30"/>
      <c r="AN111" s="30"/>
      <c r="AO111" s="31"/>
      <c r="AP111" s="31"/>
      <c r="AQ111" s="31"/>
      <c r="AR111" s="31"/>
      <c r="AS111" s="31"/>
      <c r="AT111" s="31"/>
      <c r="AU111" s="31"/>
      <c r="AV111" s="31"/>
      <c r="AW111" s="31">
        <f>SUM(AX111:AZ111)</f>
        <v>0</v>
      </c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2"/>
      <c r="BI111" s="31"/>
      <c r="BJ111" s="31"/>
      <c r="BK111" s="31"/>
      <c r="BL111" s="31">
        <v>13000</v>
      </c>
      <c r="BM111" s="31"/>
      <c r="BN111" s="31"/>
      <c r="BO111" s="31">
        <v>5000</v>
      </c>
      <c r="BP111" s="30"/>
      <c r="BQ111" s="31"/>
      <c r="BR111" s="31"/>
      <c r="BS111" s="32"/>
      <c r="BT111" s="30">
        <v>8000</v>
      </c>
      <c r="BU111" s="32"/>
    </row>
    <row r="112" spans="1:73" s="50" customFormat="1" ht="33" customHeight="1">
      <c r="A112" s="48"/>
      <c r="B112" s="48">
        <v>372</v>
      </c>
      <c r="C112" s="57" t="s">
        <v>216</v>
      </c>
      <c r="D112" s="163">
        <v>11408</v>
      </c>
      <c r="E112" s="27">
        <f t="shared" si="71"/>
        <v>11408</v>
      </c>
      <c r="F112" s="31">
        <f>G112+H112</f>
        <v>0</v>
      </c>
      <c r="G112" s="31"/>
      <c r="H112" s="31"/>
      <c r="I112" s="31">
        <f>SUM(J112:M112)</f>
        <v>0</v>
      </c>
      <c r="J112" s="31"/>
      <c r="K112" s="31"/>
      <c r="L112" s="31"/>
      <c r="M112" s="31"/>
      <c r="N112" s="31">
        <f>O112+P112</f>
        <v>0</v>
      </c>
      <c r="O112" s="31"/>
      <c r="P112" s="31"/>
      <c r="Q112" s="31">
        <f>R112</f>
        <v>0</v>
      </c>
      <c r="R112" s="31"/>
      <c r="S112" s="31"/>
      <c r="T112" s="31">
        <f>SUM(U112:AB112)</f>
        <v>0</v>
      </c>
      <c r="U112" s="31"/>
      <c r="V112" s="31"/>
      <c r="W112" s="31"/>
      <c r="X112" s="31"/>
      <c r="Y112" s="31"/>
      <c r="Z112" s="31"/>
      <c r="AA112" s="31"/>
      <c r="AB112" s="31"/>
      <c r="AC112" s="31">
        <f>AD112+AE112</f>
        <v>0</v>
      </c>
      <c r="AD112" s="31"/>
      <c r="AE112" s="31"/>
      <c r="AF112" s="31"/>
      <c r="AG112" s="31"/>
      <c r="AH112" s="31">
        <f>AI112+AJ112</f>
        <v>11408</v>
      </c>
      <c r="AI112" s="30">
        <v>9308</v>
      </c>
      <c r="AJ112" s="30">
        <v>2100</v>
      </c>
      <c r="AK112" s="30"/>
      <c r="AL112" s="30"/>
      <c r="AM112" s="30"/>
      <c r="AN112" s="30"/>
      <c r="AO112" s="31"/>
      <c r="AP112" s="31"/>
      <c r="AQ112" s="31"/>
      <c r="AR112" s="31"/>
      <c r="AS112" s="31"/>
      <c r="AT112" s="31"/>
      <c r="AU112" s="31"/>
      <c r="AV112" s="31"/>
      <c r="AW112" s="31">
        <f>SUM(AX112:AZ112)</f>
        <v>0</v>
      </c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2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2"/>
      <c r="BT112" s="32"/>
      <c r="BU112" s="32"/>
    </row>
    <row r="113" spans="1:73" s="50" customFormat="1" ht="33" customHeight="1">
      <c r="A113" s="51"/>
      <c r="B113" s="48">
        <v>398</v>
      </c>
      <c r="C113" s="65" t="s">
        <v>217</v>
      </c>
      <c r="D113" s="163">
        <v>12317</v>
      </c>
      <c r="E113" s="27">
        <f t="shared" si="71"/>
        <v>12317</v>
      </c>
      <c r="F113" s="31">
        <f>G113+H113</f>
        <v>12317</v>
      </c>
      <c r="G113" s="30">
        <v>12317</v>
      </c>
      <c r="H113" s="31"/>
      <c r="I113" s="31">
        <f>SUM(J113:M113)</f>
        <v>0</v>
      </c>
      <c r="J113" s="31"/>
      <c r="K113" s="31"/>
      <c r="L113" s="31"/>
      <c r="M113" s="31"/>
      <c r="N113" s="31">
        <f>O113+P113</f>
        <v>0</v>
      </c>
      <c r="O113" s="31"/>
      <c r="P113" s="31"/>
      <c r="Q113" s="31">
        <f>R113</f>
        <v>0</v>
      </c>
      <c r="R113" s="31"/>
      <c r="S113" s="31"/>
      <c r="T113" s="31">
        <f>SUM(U113:AB113)</f>
        <v>0</v>
      </c>
      <c r="U113" s="31"/>
      <c r="V113" s="31"/>
      <c r="W113" s="31"/>
      <c r="X113" s="31"/>
      <c r="Y113" s="31"/>
      <c r="Z113" s="31"/>
      <c r="AA113" s="31"/>
      <c r="AB113" s="31"/>
      <c r="AC113" s="31">
        <f>AD113+AE113</f>
        <v>0</v>
      </c>
      <c r="AD113" s="31"/>
      <c r="AE113" s="31"/>
      <c r="AF113" s="31"/>
      <c r="AG113" s="31"/>
      <c r="AH113" s="31">
        <f>AI113+AJ113</f>
        <v>0</v>
      </c>
      <c r="AI113" s="31"/>
      <c r="AJ113" s="31"/>
      <c r="AK113" s="30"/>
      <c r="AL113" s="30"/>
      <c r="AM113" s="30"/>
      <c r="AN113" s="30"/>
      <c r="AO113" s="31"/>
      <c r="AP113" s="31"/>
      <c r="AQ113" s="31"/>
      <c r="AR113" s="31"/>
      <c r="AS113" s="31"/>
      <c r="AT113" s="31"/>
      <c r="AU113" s="31"/>
      <c r="AV113" s="31"/>
      <c r="AW113" s="31">
        <f>SUM(AX113:AZ113)</f>
        <v>0</v>
      </c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2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2"/>
      <c r="BT113" s="32"/>
      <c r="BU113" s="32"/>
    </row>
    <row r="114" spans="1:73" s="50" customFormat="1" ht="47.25" customHeight="1">
      <c r="A114" s="51"/>
      <c r="B114" s="48">
        <v>398</v>
      </c>
      <c r="C114" s="65" t="s">
        <v>218</v>
      </c>
      <c r="D114" s="164">
        <v>21027</v>
      </c>
      <c r="E114" s="43">
        <f t="shared" si="71"/>
        <v>21027</v>
      </c>
      <c r="F114" s="31">
        <f>G114+H114</f>
        <v>0</v>
      </c>
      <c r="G114" s="31"/>
      <c r="H114" s="31"/>
      <c r="I114" s="31">
        <f>SUM(J114:M114)</f>
        <v>0</v>
      </c>
      <c r="J114" s="31"/>
      <c r="K114" s="31"/>
      <c r="L114" s="31"/>
      <c r="M114" s="31"/>
      <c r="N114" s="31">
        <f>O114+P114</f>
        <v>0</v>
      </c>
      <c r="O114" s="31"/>
      <c r="P114" s="31"/>
      <c r="Q114" s="31">
        <f>R114</f>
        <v>0</v>
      </c>
      <c r="R114" s="31"/>
      <c r="S114" s="31"/>
      <c r="T114" s="31">
        <f>SUM(U114:AB114)</f>
        <v>0</v>
      </c>
      <c r="U114" s="31"/>
      <c r="V114" s="31"/>
      <c r="W114" s="31"/>
      <c r="X114" s="31"/>
      <c r="Y114" s="31"/>
      <c r="Z114" s="31"/>
      <c r="AA114" s="31"/>
      <c r="AB114" s="31"/>
      <c r="AC114" s="31">
        <f>AD114+AE114</f>
        <v>0</v>
      </c>
      <c r="AD114" s="31"/>
      <c r="AE114" s="31"/>
      <c r="AF114" s="31"/>
      <c r="AG114" s="31"/>
      <c r="AH114" s="31">
        <f>AI114+AJ114</f>
        <v>0</v>
      </c>
      <c r="AI114" s="31"/>
      <c r="AJ114" s="31"/>
      <c r="AK114" s="30">
        <v>21027</v>
      </c>
      <c r="AL114" s="30"/>
      <c r="AM114" s="30"/>
      <c r="AN114" s="30"/>
      <c r="AO114" s="31"/>
      <c r="AP114" s="31"/>
      <c r="AQ114" s="31"/>
      <c r="AR114" s="31"/>
      <c r="AS114" s="31"/>
      <c r="AT114" s="31"/>
      <c r="AU114" s="31"/>
      <c r="AV114" s="31"/>
      <c r="AW114" s="31">
        <f>SUM(AX114:AZ114)</f>
        <v>0</v>
      </c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2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2"/>
      <c r="BT114" s="32"/>
      <c r="BU114" s="32"/>
    </row>
    <row r="115" spans="1:73" s="50" customFormat="1" ht="36" customHeight="1">
      <c r="A115" s="74">
        <v>50</v>
      </c>
      <c r="B115" s="74"/>
      <c r="C115" s="75" t="s">
        <v>219</v>
      </c>
      <c r="D115" s="165">
        <v>243530</v>
      </c>
      <c r="E115" s="45">
        <f t="shared" si="71"/>
        <v>243530</v>
      </c>
      <c r="F115" s="45">
        <f>F116+F119</f>
        <v>26856</v>
      </c>
      <c r="G115" s="45">
        <f t="shared" ref="G115:BR115" si="92">G116+G119</f>
        <v>26856</v>
      </c>
      <c r="H115" s="45">
        <f t="shared" si="92"/>
        <v>0</v>
      </c>
      <c r="I115" s="45">
        <f t="shared" si="92"/>
        <v>9220</v>
      </c>
      <c r="J115" s="45">
        <f t="shared" si="92"/>
        <v>9220</v>
      </c>
      <c r="K115" s="45">
        <f t="shared" si="92"/>
        <v>0</v>
      </c>
      <c r="L115" s="45">
        <f t="shared" si="92"/>
        <v>0</v>
      </c>
      <c r="M115" s="45">
        <f t="shared" si="92"/>
        <v>0</v>
      </c>
      <c r="N115" s="45">
        <f t="shared" si="92"/>
        <v>0</v>
      </c>
      <c r="O115" s="45">
        <f t="shared" si="92"/>
        <v>0</v>
      </c>
      <c r="P115" s="45">
        <f t="shared" si="92"/>
        <v>0</v>
      </c>
      <c r="Q115" s="45">
        <f t="shared" si="92"/>
        <v>0</v>
      </c>
      <c r="R115" s="45">
        <f t="shared" si="92"/>
        <v>0</v>
      </c>
      <c r="S115" s="45">
        <f t="shared" si="92"/>
        <v>0</v>
      </c>
      <c r="T115" s="45">
        <f t="shared" si="92"/>
        <v>0</v>
      </c>
      <c r="U115" s="45">
        <f t="shared" si="92"/>
        <v>0</v>
      </c>
      <c r="V115" s="45">
        <f t="shared" si="92"/>
        <v>0</v>
      </c>
      <c r="W115" s="45">
        <f t="shared" si="92"/>
        <v>0</v>
      </c>
      <c r="X115" s="45">
        <f t="shared" si="92"/>
        <v>0</v>
      </c>
      <c r="Y115" s="45">
        <f t="shared" si="92"/>
        <v>0</v>
      </c>
      <c r="Z115" s="45">
        <f t="shared" si="92"/>
        <v>0</v>
      </c>
      <c r="AA115" s="45">
        <f t="shared" si="92"/>
        <v>0</v>
      </c>
      <c r="AB115" s="45">
        <f t="shared" si="92"/>
        <v>0</v>
      </c>
      <c r="AC115" s="45">
        <f t="shared" si="92"/>
        <v>1685</v>
      </c>
      <c r="AD115" s="45">
        <f t="shared" si="92"/>
        <v>1685</v>
      </c>
      <c r="AE115" s="45">
        <f t="shared" si="92"/>
        <v>0</v>
      </c>
      <c r="AF115" s="45">
        <f t="shared" si="92"/>
        <v>0</v>
      </c>
      <c r="AG115" s="45">
        <f t="shared" si="92"/>
        <v>0</v>
      </c>
      <c r="AH115" s="45">
        <f t="shared" si="92"/>
        <v>68051</v>
      </c>
      <c r="AI115" s="45">
        <f t="shared" si="92"/>
        <v>68051</v>
      </c>
      <c r="AJ115" s="45">
        <f t="shared" si="92"/>
        <v>0</v>
      </c>
      <c r="AK115" s="45">
        <f t="shared" si="92"/>
        <v>0</v>
      </c>
      <c r="AL115" s="45">
        <f t="shared" si="92"/>
        <v>0</v>
      </c>
      <c r="AM115" s="45">
        <f t="shared" si="92"/>
        <v>0</v>
      </c>
      <c r="AN115" s="45">
        <f t="shared" si="92"/>
        <v>0</v>
      </c>
      <c r="AO115" s="45">
        <f t="shared" si="92"/>
        <v>0</v>
      </c>
      <c r="AP115" s="45">
        <f t="shared" si="92"/>
        <v>0</v>
      </c>
      <c r="AQ115" s="45">
        <f t="shared" si="92"/>
        <v>0</v>
      </c>
      <c r="AR115" s="45">
        <f t="shared" si="92"/>
        <v>0</v>
      </c>
      <c r="AS115" s="45">
        <f t="shared" si="92"/>
        <v>0</v>
      </c>
      <c r="AT115" s="45">
        <f t="shared" si="92"/>
        <v>0</v>
      </c>
      <c r="AU115" s="45">
        <f t="shared" si="92"/>
        <v>0</v>
      </c>
      <c r="AV115" s="45">
        <f t="shared" si="92"/>
        <v>12170</v>
      </c>
      <c r="AW115" s="45">
        <f t="shared" si="92"/>
        <v>1326</v>
      </c>
      <c r="AX115" s="45">
        <f t="shared" si="92"/>
        <v>1326</v>
      </c>
      <c r="AY115" s="45">
        <f t="shared" si="92"/>
        <v>0</v>
      </c>
      <c r="AZ115" s="45">
        <f t="shared" si="92"/>
        <v>0</v>
      </c>
      <c r="BA115" s="45">
        <f t="shared" si="92"/>
        <v>0</v>
      </c>
      <c r="BB115" s="45">
        <f t="shared" si="92"/>
        <v>0</v>
      </c>
      <c r="BC115" s="45">
        <f t="shared" si="92"/>
        <v>0</v>
      </c>
      <c r="BD115" s="45">
        <f t="shared" si="92"/>
        <v>0</v>
      </c>
      <c r="BE115" s="45">
        <f t="shared" si="92"/>
        <v>0</v>
      </c>
      <c r="BF115" s="45">
        <f t="shared" si="92"/>
        <v>0</v>
      </c>
      <c r="BG115" s="45">
        <f t="shared" si="92"/>
        <v>0</v>
      </c>
      <c r="BH115" s="45">
        <f t="shared" si="92"/>
        <v>0</v>
      </c>
      <c r="BI115" s="45">
        <f t="shared" si="92"/>
        <v>0</v>
      </c>
      <c r="BJ115" s="45">
        <f t="shared" si="92"/>
        <v>0</v>
      </c>
      <c r="BK115" s="45">
        <f t="shared" si="92"/>
        <v>0</v>
      </c>
      <c r="BL115" s="45">
        <f t="shared" si="92"/>
        <v>0</v>
      </c>
      <c r="BM115" s="45">
        <f t="shared" si="92"/>
        <v>0</v>
      </c>
      <c r="BN115" s="45">
        <f t="shared" si="92"/>
        <v>0</v>
      </c>
      <c r="BO115" s="45">
        <f t="shared" si="92"/>
        <v>0</v>
      </c>
      <c r="BP115" s="45">
        <f t="shared" si="92"/>
        <v>0</v>
      </c>
      <c r="BQ115" s="45">
        <f t="shared" si="92"/>
        <v>0</v>
      </c>
      <c r="BR115" s="45">
        <f t="shared" si="92"/>
        <v>0</v>
      </c>
      <c r="BS115" s="45">
        <f t="shared" ref="BS115:BU115" si="93">BS116+BS119</f>
        <v>124222</v>
      </c>
      <c r="BT115" s="45">
        <f t="shared" si="93"/>
        <v>0</v>
      </c>
      <c r="BU115" s="45">
        <f t="shared" si="93"/>
        <v>0</v>
      </c>
    </row>
    <row r="116" spans="1:73" s="50" customFormat="1" ht="23.25" customHeight="1">
      <c r="A116" s="48" t="s">
        <v>156</v>
      </c>
      <c r="B116" s="48"/>
      <c r="C116" s="49" t="s">
        <v>220</v>
      </c>
      <c r="D116" s="27">
        <v>9220</v>
      </c>
      <c r="E116" s="27">
        <f t="shared" si="71"/>
        <v>9220</v>
      </c>
      <c r="F116" s="31">
        <f t="shared" ref="F116:U117" si="94">F117</f>
        <v>0</v>
      </c>
      <c r="G116" s="31">
        <f t="shared" si="94"/>
        <v>0</v>
      </c>
      <c r="H116" s="31">
        <f t="shared" si="94"/>
        <v>0</v>
      </c>
      <c r="I116" s="31">
        <f t="shared" si="94"/>
        <v>9220</v>
      </c>
      <c r="J116" s="31">
        <f t="shared" si="94"/>
        <v>9220</v>
      </c>
      <c r="K116" s="31">
        <f t="shared" si="94"/>
        <v>0</v>
      </c>
      <c r="L116" s="31">
        <f t="shared" si="94"/>
        <v>0</v>
      </c>
      <c r="M116" s="31">
        <f t="shared" si="94"/>
        <v>0</v>
      </c>
      <c r="N116" s="31">
        <f t="shared" si="94"/>
        <v>0</v>
      </c>
      <c r="O116" s="31">
        <f t="shared" si="94"/>
        <v>0</v>
      </c>
      <c r="P116" s="31">
        <f t="shared" si="94"/>
        <v>0</v>
      </c>
      <c r="Q116" s="31">
        <f t="shared" si="94"/>
        <v>0</v>
      </c>
      <c r="R116" s="31">
        <f t="shared" si="94"/>
        <v>0</v>
      </c>
      <c r="S116" s="31">
        <f t="shared" si="94"/>
        <v>0</v>
      </c>
      <c r="T116" s="31">
        <f t="shared" si="94"/>
        <v>0</v>
      </c>
      <c r="U116" s="31">
        <f t="shared" si="94"/>
        <v>0</v>
      </c>
      <c r="V116" s="31">
        <f t="shared" ref="V116:AL117" si="95">V117</f>
        <v>0</v>
      </c>
      <c r="W116" s="31">
        <f t="shared" si="95"/>
        <v>0</v>
      </c>
      <c r="X116" s="31">
        <f t="shared" si="95"/>
        <v>0</v>
      </c>
      <c r="Y116" s="31">
        <f t="shared" si="95"/>
        <v>0</v>
      </c>
      <c r="Z116" s="31">
        <f t="shared" si="95"/>
        <v>0</v>
      </c>
      <c r="AA116" s="31"/>
      <c r="AB116" s="31">
        <f t="shared" si="95"/>
        <v>0</v>
      </c>
      <c r="AC116" s="31">
        <f t="shared" ref="AC116:AC121" si="96">AD116+AE116</f>
        <v>0</v>
      </c>
      <c r="AD116" s="31">
        <f t="shared" si="95"/>
        <v>0</v>
      </c>
      <c r="AE116" s="31">
        <f t="shared" si="95"/>
        <v>0</v>
      </c>
      <c r="AF116" s="31"/>
      <c r="AG116" s="31"/>
      <c r="AH116" s="31">
        <f t="shared" si="95"/>
        <v>0</v>
      </c>
      <c r="AI116" s="31">
        <f t="shared" si="95"/>
        <v>0</v>
      </c>
      <c r="AJ116" s="31">
        <f t="shared" si="95"/>
        <v>0</v>
      </c>
      <c r="AK116" s="31">
        <f t="shared" si="95"/>
        <v>0</v>
      </c>
      <c r="AL116" s="31">
        <f t="shared" si="95"/>
        <v>0</v>
      </c>
      <c r="AM116" s="31"/>
      <c r="AN116" s="31"/>
      <c r="AO116" s="31">
        <f>AO117</f>
        <v>0</v>
      </c>
      <c r="AP116" s="31">
        <f t="shared" ref="AP116:BU117" si="97">AP117</f>
        <v>0</v>
      </c>
      <c r="AQ116" s="31">
        <f t="shared" si="97"/>
        <v>0</v>
      </c>
      <c r="AR116" s="31">
        <f t="shared" si="97"/>
        <v>0</v>
      </c>
      <c r="AS116" s="31">
        <f>AS117</f>
        <v>0</v>
      </c>
      <c r="AT116" s="31">
        <f>AT117</f>
        <v>0</v>
      </c>
      <c r="AU116" s="31"/>
      <c r="AV116" s="31"/>
      <c r="AW116" s="31">
        <f t="shared" si="97"/>
        <v>0</v>
      </c>
      <c r="AX116" s="31">
        <f t="shared" si="97"/>
        <v>0</v>
      </c>
      <c r="AY116" s="31">
        <f t="shared" si="97"/>
        <v>0</v>
      </c>
      <c r="AZ116" s="31">
        <f t="shared" si="97"/>
        <v>0</v>
      </c>
      <c r="BA116" s="31">
        <f t="shared" si="97"/>
        <v>0</v>
      </c>
      <c r="BB116" s="31">
        <f t="shared" si="97"/>
        <v>0</v>
      </c>
      <c r="BC116" s="31">
        <f t="shared" si="97"/>
        <v>0</v>
      </c>
      <c r="BD116" s="31">
        <f t="shared" si="97"/>
        <v>0</v>
      </c>
      <c r="BE116" s="31">
        <f t="shared" si="97"/>
        <v>0</v>
      </c>
      <c r="BF116" s="31">
        <f t="shared" si="97"/>
        <v>0</v>
      </c>
      <c r="BG116" s="31">
        <f t="shared" si="97"/>
        <v>0</v>
      </c>
      <c r="BH116" s="31"/>
      <c r="BI116" s="31">
        <f t="shared" si="97"/>
        <v>0</v>
      </c>
      <c r="BJ116" s="31">
        <f t="shared" si="97"/>
        <v>0</v>
      </c>
      <c r="BK116" s="31">
        <f t="shared" si="97"/>
        <v>0</v>
      </c>
      <c r="BL116" s="31">
        <f t="shared" si="97"/>
        <v>0</v>
      </c>
      <c r="BM116" s="31">
        <f t="shared" si="97"/>
        <v>0</v>
      </c>
      <c r="BN116" s="31">
        <f t="shared" si="97"/>
        <v>0</v>
      </c>
      <c r="BO116" s="31">
        <f t="shared" si="97"/>
        <v>0</v>
      </c>
      <c r="BP116" s="31">
        <f t="shared" si="97"/>
        <v>0</v>
      </c>
      <c r="BQ116" s="31">
        <f t="shared" si="97"/>
        <v>0</v>
      </c>
      <c r="BR116" s="31">
        <f t="shared" si="97"/>
        <v>0</v>
      </c>
      <c r="BS116" s="31">
        <f t="shared" si="97"/>
        <v>0</v>
      </c>
      <c r="BT116" s="31">
        <f t="shared" si="97"/>
        <v>0</v>
      </c>
      <c r="BU116" s="31">
        <f t="shared" si="97"/>
        <v>0</v>
      </c>
    </row>
    <row r="117" spans="1:73" s="50" customFormat="1" ht="23.25" customHeight="1">
      <c r="A117" s="48"/>
      <c r="B117" s="48" t="s">
        <v>167</v>
      </c>
      <c r="C117" s="49" t="s">
        <v>457</v>
      </c>
      <c r="D117" s="27"/>
      <c r="E117" s="27">
        <f t="shared" si="71"/>
        <v>9220</v>
      </c>
      <c r="F117" s="31">
        <f t="shared" si="94"/>
        <v>0</v>
      </c>
      <c r="G117" s="31">
        <f t="shared" si="94"/>
        <v>0</v>
      </c>
      <c r="H117" s="31">
        <f t="shared" si="94"/>
        <v>0</v>
      </c>
      <c r="I117" s="31">
        <f t="shared" si="94"/>
        <v>9220</v>
      </c>
      <c r="J117" s="31">
        <f t="shared" si="94"/>
        <v>9220</v>
      </c>
      <c r="K117" s="31">
        <f t="shared" si="94"/>
        <v>0</v>
      </c>
      <c r="L117" s="31">
        <f t="shared" si="94"/>
        <v>0</v>
      </c>
      <c r="M117" s="31">
        <f>M118</f>
        <v>0</v>
      </c>
      <c r="N117" s="31">
        <f t="shared" si="94"/>
        <v>0</v>
      </c>
      <c r="O117" s="31">
        <f t="shared" si="94"/>
        <v>0</v>
      </c>
      <c r="P117" s="31">
        <f t="shared" si="94"/>
        <v>0</v>
      </c>
      <c r="Q117" s="31">
        <f t="shared" si="94"/>
        <v>0</v>
      </c>
      <c r="R117" s="31">
        <f t="shared" si="94"/>
        <v>0</v>
      </c>
      <c r="S117" s="31">
        <f t="shared" si="94"/>
        <v>0</v>
      </c>
      <c r="T117" s="31">
        <f t="shared" si="94"/>
        <v>0</v>
      </c>
      <c r="U117" s="31">
        <f t="shared" si="94"/>
        <v>0</v>
      </c>
      <c r="V117" s="31">
        <f t="shared" si="95"/>
        <v>0</v>
      </c>
      <c r="W117" s="31">
        <f t="shared" si="95"/>
        <v>0</v>
      </c>
      <c r="X117" s="31">
        <f t="shared" si="95"/>
        <v>0</v>
      </c>
      <c r="Y117" s="31">
        <f t="shared" si="95"/>
        <v>0</v>
      </c>
      <c r="Z117" s="31">
        <f t="shared" si="95"/>
        <v>0</v>
      </c>
      <c r="AA117" s="31"/>
      <c r="AB117" s="31">
        <f t="shared" si="95"/>
        <v>0</v>
      </c>
      <c r="AC117" s="31">
        <f t="shared" si="96"/>
        <v>0</v>
      </c>
      <c r="AD117" s="31">
        <f t="shared" si="95"/>
        <v>0</v>
      </c>
      <c r="AE117" s="31">
        <f t="shared" si="95"/>
        <v>0</v>
      </c>
      <c r="AF117" s="31"/>
      <c r="AG117" s="31"/>
      <c r="AH117" s="31">
        <f t="shared" si="95"/>
        <v>0</v>
      </c>
      <c r="AI117" s="31">
        <f t="shared" si="95"/>
        <v>0</v>
      </c>
      <c r="AJ117" s="31">
        <f t="shared" si="95"/>
        <v>0</v>
      </c>
      <c r="AK117" s="31">
        <f t="shared" si="95"/>
        <v>0</v>
      </c>
      <c r="AL117" s="31">
        <f t="shared" si="95"/>
        <v>0</v>
      </c>
      <c r="AM117" s="31"/>
      <c r="AN117" s="31"/>
      <c r="AO117" s="31">
        <f>AO118</f>
        <v>0</v>
      </c>
      <c r="AP117" s="31">
        <f t="shared" si="97"/>
        <v>0</v>
      </c>
      <c r="AQ117" s="31">
        <f t="shared" si="97"/>
        <v>0</v>
      </c>
      <c r="AR117" s="31">
        <f t="shared" si="97"/>
        <v>0</v>
      </c>
      <c r="AS117" s="31">
        <f>AS118</f>
        <v>0</v>
      </c>
      <c r="AT117" s="31">
        <f>AT118</f>
        <v>0</v>
      </c>
      <c r="AU117" s="31"/>
      <c r="AV117" s="31"/>
      <c r="AW117" s="31">
        <f t="shared" si="97"/>
        <v>0</v>
      </c>
      <c r="AX117" s="31">
        <f t="shared" si="97"/>
        <v>0</v>
      </c>
      <c r="AY117" s="31">
        <f t="shared" si="97"/>
        <v>0</v>
      </c>
      <c r="AZ117" s="31">
        <f t="shared" si="97"/>
        <v>0</v>
      </c>
      <c r="BA117" s="31">
        <f t="shared" si="97"/>
        <v>0</v>
      </c>
      <c r="BB117" s="31">
        <f t="shared" si="97"/>
        <v>0</v>
      </c>
      <c r="BC117" s="31">
        <f t="shared" si="97"/>
        <v>0</v>
      </c>
      <c r="BD117" s="31">
        <f t="shared" si="97"/>
        <v>0</v>
      </c>
      <c r="BE117" s="31">
        <f t="shared" si="97"/>
        <v>0</v>
      </c>
      <c r="BF117" s="31">
        <f t="shared" si="97"/>
        <v>0</v>
      </c>
      <c r="BG117" s="31">
        <f t="shared" si="97"/>
        <v>0</v>
      </c>
      <c r="BH117" s="31"/>
      <c r="BI117" s="31">
        <f t="shared" si="97"/>
        <v>0</v>
      </c>
      <c r="BJ117" s="31">
        <f t="shared" si="97"/>
        <v>0</v>
      </c>
      <c r="BK117" s="31">
        <f t="shared" si="97"/>
        <v>0</v>
      </c>
      <c r="BL117" s="31">
        <f t="shared" si="97"/>
        <v>0</v>
      </c>
      <c r="BM117" s="31">
        <f t="shared" si="97"/>
        <v>0</v>
      </c>
      <c r="BN117" s="31">
        <f t="shared" si="97"/>
        <v>0</v>
      </c>
      <c r="BO117" s="31">
        <f t="shared" si="97"/>
        <v>0</v>
      </c>
      <c r="BP117" s="31">
        <f t="shared" si="97"/>
        <v>0</v>
      </c>
      <c r="BQ117" s="31">
        <f t="shared" si="97"/>
        <v>0</v>
      </c>
      <c r="BR117" s="31">
        <f>BR118</f>
        <v>0</v>
      </c>
      <c r="BS117" s="31">
        <f t="shared" si="97"/>
        <v>0</v>
      </c>
      <c r="BT117" s="31">
        <f t="shared" si="97"/>
        <v>0</v>
      </c>
      <c r="BU117" s="31">
        <f t="shared" si="97"/>
        <v>0</v>
      </c>
    </row>
    <row r="118" spans="1:73" s="50" customFormat="1" ht="23.25" customHeight="1">
      <c r="A118" s="48"/>
      <c r="B118" s="48"/>
      <c r="C118" s="59" t="s">
        <v>162</v>
      </c>
      <c r="D118" s="31"/>
      <c r="E118" s="27">
        <f t="shared" si="71"/>
        <v>9220</v>
      </c>
      <c r="F118" s="31"/>
      <c r="G118" s="31"/>
      <c r="H118" s="31"/>
      <c r="I118" s="31">
        <f>SUM(J118:M118)</f>
        <v>9220</v>
      </c>
      <c r="J118" s="31">
        <v>9220</v>
      </c>
      <c r="K118" s="31"/>
      <c r="L118" s="31"/>
      <c r="M118" s="30"/>
      <c r="N118" s="31"/>
      <c r="O118" s="31"/>
      <c r="P118" s="31"/>
      <c r="Q118" s="31"/>
      <c r="R118" s="31"/>
      <c r="S118" s="30"/>
      <c r="T118" s="31"/>
      <c r="U118" s="31"/>
      <c r="V118" s="31"/>
      <c r="W118" s="31"/>
      <c r="X118" s="31"/>
      <c r="Y118" s="31"/>
      <c r="Z118" s="31"/>
      <c r="AA118" s="31"/>
      <c r="AB118" s="31"/>
      <c r="AC118" s="31">
        <f t="shared" si="96"/>
        <v>0</v>
      </c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>
        <f>AX118+AY118+AZ118</f>
        <v>0</v>
      </c>
      <c r="AX118" s="31"/>
      <c r="AY118" s="31">
        <v>0</v>
      </c>
      <c r="AZ118" s="30"/>
      <c r="BA118" s="31"/>
      <c r="BB118" s="31"/>
      <c r="BC118" s="31"/>
      <c r="BD118" s="31"/>
      <c r="BE118" s="31"/>
      <c r="BF118" s="31"/>
      <c r="BG118" s="31"/>
      <c r="BH118" s="32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2"/>
      <c r="BT118" s="32"/>
      <c r="BU118" s="32"/>
    </row>
    <row r="119" spans="1:73" s="50" customFormat="1" ht="23.25" customHeight="1">
      <c r="A119" s="48">
        <v>370</v>
      </c>
      <c r="B119" s="48"/>
      <c r="C119" s="57" t="s">
        <v>222</v>
      </c>
      <c r="D119" s="167">
        <v>234310</v>
      </c>
      <c r="E119" s="27">
        <f t="shared" si="71"/>
        <v>234310</v>
      </c>
      <c r="F119" s="31">
        <f>G119+H119</f>
        <v>26856</v>
      </c>
      <c r="G119" s="31">
        <f t="shared" ref="G119:M119" si="98">G121+G120</f>
        <v>26856</v>
      </c>
      <c r="H119" s="31">
        <f t="shared" si="98"/>
        <v>0</v>
      </c>
      <c r="I119" s="31">
        <f t="shared" si="98"/>
        <v>0</v>
      </c>
      <c r="J119" s="31">
        <f t="shared" si="98"/>
        <v>0</v>
      </c>
      <c r="K119" s="31">
        <f t="shared" si="98"/>
        <v>0</v>
      </c>
      <c r="L119" s="31">
        <f t="shared" si="98"/>
        <v>0</v>
      </c>
      <c r="M119" s="31">
        <f t="shared" si="98"/>
        <v>0</v>
      </c>
      <c r="N119" s="31">
        <f>O119+P119</f>
        <v>0</v>
      </c>
      <c r="O119" s="31">
        <f t="shared" ref="O119:Z119" si="99">O121+O120</f>
        <v>0</v>
      </c>
      <c r="P119" s="31">
        <f t="shared" si="99"/>
        <v>0</v>
      </c>
      <c r="Q119" s="31">
        <f t="shared" si="99"/>
        <v>0</v>
      </c>
      <c r="R119" s="31">
        <f t="shared" si="99"/>
        <v>0</v>
      </c>
      <c r="S119" s="31">
        <f t="shared" si="99"/>
        <v>0</v>
      </c>
      <c r="T119" s="31">
        <f t="shared" si="99"/>
        <v>0</v>
      </c>
      <c r="U119" s="31">
        <f t="shared" si="99"/>
        <v>0</v>
      </c>
      <c r="V119" s="31">
        <f t="shared" si="99"/>
        <v>0</v>
      </c>
      <c r="W119" s="31">
        <f t="shared" si="99"/>
        <v>0</v>
      </c>
      <c r="X119" s="31">
        <f t="shared" si="99"/>
        <v>0</v>
      </c>
      <c r="Y119" s="31">
        <f t="shared" si="99"/>
        <v>0</v>
      </c>
      <c r="Z119" s="31">
        <f t="shared" si="99"/>
        <v>0</v>
      </c>
      <c r="AA119" s="31"/>
      <c r="AB119" s="31">
        <f>AB121+AB120</f>
        <v>0</v>
      </c>
      <c r="AC119" s="31">
        <f t="shared" si="96"/>
        <v>1685</v>
      </c>
      <c r="AD119" s="31">
        <f>AD121+AD120</f>
        <v>1685</v>
      </c>
      <c r="AE119" s="31">
        <f>AE121+AE120</f>
        <v>0</v>
      </c>
      <c r="AF119" s="31"/>
      <c r="AG119" s="31"/>
      <c r="AH119" s="31">
        <f t="shared" ref="AH119:BU119" si="100">AH121+AH120</f>
        <v>68051</v>
      </c>
      <c r="AI119" s="31">
        <f t="shared" si="100"/>
        <v>68051</v>
      </c>
      <c r="AJ119" s="31">
        <f t="shared" si="100"/>
        <v>0</v>
      </c>
      <c r="AK119" s="31">
        <f t="shared" si="100"/>
        <v>0</v>
      </c>
      <c r="AL119" s="31">
        <f t="shared" si="100"/>
        <v>0</v>
      </c>
      <c r="AM119" s="31"/>
      <c r="AN119" s="31"/>
      <c r="AO119" s="31">
        <f t="shared" si="100"/>
        <v>0</v>
      </c>
      <c r="AP119" s="31">
        <f t="shared" si="100"/>
        <v>0</v>
      </c>
      <c r="AQ119" s="31">
        <f t="shared" si="100"/>
        <v>0</v>
      </c>
      <c r="AR119" s="31">
        <f t="shared" si="100"/>
        <v>0</v>
      </c>
      <c r="AS119" s="31">
        <f t="shared" si="100"/>
        <v>0</v>
      </c>
      <c r="AT119" s="31">
        <f t="shared" si="100"/>
        <v>0</v>
      </c>
      <c r="AU119" s="31">
        <f t="shared" si="100"/>
        <v>0</v>
      </c>
      <c r="AV119" s="31">
        <f t="shared" si="100"/>
        <v>12170</v>
      </c>
      <c r="AW119" s="31">
        <f t="shared" si="100"/>
        <v>1326</v>
      </c>
      <c r="AX119" s="31">
        <f t="shared" si="100"/>
        <v>1326</v>
      </c>
      <c r="AY119" s="31">
        <f t="shared" si="100"/>
        <v>0</v>
      </c>
      <c r="AZ119" s="31">
        <f t="shared" si="100"/>
        <v>0</v>
      </c>
      <c r="BA119" s="31">
        <f t="shared" si="100"/>
        <v>0</v>
      </c>
      <c r="BB119" s="31">
        <f t="shared" si="100"/>
        <v>0</v>
      </c>
      <c r="BC119" s="31">
        <f t="shared" si="100"/>
        <v>0</v>
      </c>
      <c r="BD119" s="31">
        <f t="shared" si="100"/>
        <v>0</v>
      </c>
      <c r="BE119" s="31">
        <f t="shared" si="100"/>
        <v>0</v>
      </c>
      <c r="BF119" s="31">
        <f t="shared" si="100"/>
        <v>0</v>
      </c>
      <c r="BG119" s="31">
        <f t="shared" si="100"/>
        <v>0</v>
      </c>
      <c r="BH119" s="31">
        <f t="shared" si="100"/>
        <v>0</v>
      </c>
      <c r="BI119" s="31">
        <f t="shared" si="100"/>
        <v>0</v>
      </c>
      <c r="BJ119" s="31">
        <f t="shared" si="100"/>
        <v>0</v>
      </c>
      <c r="BK119" s="31">
        <f t="shared" si="100"/>
        <v>0</v>
      </c>
      <c r="BL119" s="31">
        <f t="shared" si="100"/>
        <v>0</v>
      </c>
      <c r="BM119" s="31">
        <f t="shared" si="100"/>
        <v>0</v>
      </c>
      <c r="BN119" s="31">
        <f t="shared" si="100"/>
        <v>0</v>
      </c>
      <c r="BO119" s="31">
        <f t="shared" si="100"/>
        <v>0</v>
      </c>
      <c r="BP119" s="31">
        <f t="shared" si="100"/>
        <v>0</v>
      </c>
      <c r="BQ119" s="31">
        <f t="shared" si="100"/>
        <v>0</v>
      </c>
      <c r="BR119" s="31">
        <f t="shared" si="100"/>
        <v>0</v>
      </c>
      <c r="BS119" s="31">
        <f t="shared" si="100"/>
        <v>124222</v>
      </c>
      <c r="BT119" s="31">
        <f t="shared" si="100"/>
        <v>0</v>
      </c>
      <c r="BU119" s="31">
        <f t="shared" si="100"/>
        <v>0</v>
      </c>
    </row>
    <row r="120" spans="1:73" s="50" customFormat="1" ht="23.25" customHeight="1">
      <c r="A120" s="48"/>
      <c r="B120" s="48">
        <v>372</v>
      </c>
      <c r="C120" s="57" t="s">
        <v>211</v>
      </c>
      <c r="D120" s="163"/>
      <c r="E120" s="27">
        <f t="shared" si="71"/>
        <v>192273</v>
      </c>
      <c r="F120" s="36">
        <f>G120</f>
        <v>0</v>
      </c>
      <c r="G120" s="38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1">
        <f t="shared" si="96"/>
        <v>0</v>
      </c>
      <c r="AD120" s="38"/>
      <c r="AE120" s="38"/>
      <c r="AF120" s="36"/>
      <c r="AG120" s="38"/>
      <c r="AH120" s="36">
        <f>AI120+AJ120</f>
        <v>68051</v>
      </c>
      <c r="AI120" s="38">
        <v>68051</v>
      </c>
      <c r="AJ120" s="38"/>
      <c r="AK120" s="36"/>
      <c r="AL120" s="36"/>
      <c r="AM120" s="36"/>
      <c r="AN120" s="36"/>
      <c r="AO120" s="36"/>
      <c r="AP120" s="38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8"/>
      <c r="BI120" s="36"/>
      <c r="BJ120" s="36"/>
      <c r="BK120" s="36"/>
      <c r="BL120" s="36"/>
      <c r="BM120" s="36"/>
      <c r="BN120" s="36"/>
      <c r="BO120" s="36"/>
      <c r="BP120" s="36"/>
      <c r="BQ120" s="36"/>
      <c r="BR120" s="38"/>
      <c r="BS120" s="38">
        <f>118720+5502</f>
        <v>124222</v>
      </c>
      <c r="BT120" s="38"/>
      <c r="BU120" s="38"/>
    </row>
    <row r="121" spans="1:73" s="50" customFormat="1" ht="23.25" customHeight="1">
      <c r="A121" s="48"/>
      <c r="B121" s="48">
        <v>398</v>
      </c>
      <c r="C121" s="57" t="s">
        <v>212</v>
      </c>
      <c r="D121" s="163"/>
      <c r="E121" s="27">
        <f t="shared" si="71"/>
        <v>42037</v>
      </c>
      <c r="F121" s="36">
        <f>G121</f>
        <v>26856</v>
      </c>
      <c r="G121" s="38">
        <f>8557+12639+5660</f>
        <v>26856</v>
      </c>
      <c r="H121" s="36"/>
      <c r="I121" s="36"/>
      <c r="J121" s="36"/>
      <c r="K121" s="36"/>
      <c r="L121" s="36"/>
      <c r="M121" s="36"/>
      <c r="N121" s="31">
        <f>O121+P121</f>
        <v>0</v>
      </c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1">
        <f t="shared" si="96"/>
        <v>1685</v>
      </c>
      <c r="AD121" s="38">
        <v>1685</v>
      </c>
      <c r="AE121" s="38"/>
      <c r="AF121" s="38"/>
      <c r="AG121" s="38"/>
      <c r="AH121" s="36"/>
      <c r="AI121" s="36"/>
      <c r="AJ121" s="36"/>
      <c r="AK121" s="38"/>
      <c r="AL121" s="38"/>
      <c r="AM121" s="38"/>
      <c r="AN121" s="38"/>
      <c r="AO121" s="36"/>
      <c r="AP121" s="36"/>
      <c r="AQ121" s="36"/>
      <c r="AR121" s="36"/>
      <c r="AS121" s="36"/>
      <c r="AT121" s="36"/>
      <c r="AU121" s="36"/>
      <c r="AV121" s="38">
        <v>12170</v>
      </c>
      <c r="AW121" s="36">
        <f>SUM(AX121:AZ121)</f>
        <v>1326</v>
      </c>
      <c r="AX121" s="38">
        <v>1326</v>
      </c>
      <c r="AY121" s="36"/>
      <c r="AZ121" s="36">
        <v>0</v>
      </c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8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</row>
    <row r="122" spans="1:73" ht="60">
      <c r="A122" s="76"/>
      <c r="B122" s="76"/>
      <c r="C122" s="77" t="s">
        <v>223</v>
      </c>
      <c r="D122" s="77"/>
      <c r="E122" s="78"/>
      <c r="F122" s="79" t="s">
        <v>224</v>
      </c>
      <c r="G122" s="79" t="s">
        <v>231</v>
      </c>
      <c r="H122" s="79" t="s">
        <v>225</v>
      </c>
      <c r="I122" s="120" t="s">
        <v>226</v>
      </c>
      <c r="J122" s="79" t="s">
        <v>227</v>
      </c>
      <c r="K122" s="79" t="s">
        <v>228</v>
      </c>
      <c r="L122" s="79" t="s">
        <v>228</v>
      </c>
      <c r="M122" s="79" t="s">
        <v>228</v>
      </c>
      <c r="N122" s="79" t="s">
        <v>226</v>
      </c>
      <c r="O122" s="79" t="s">
        <v>229</v>
      </c>
      <c r="P122" s="79" t="s">
        <v>229</v>
      </c>
      <c r="Q122" s="79" t="s">
        <v>230</v>
      </c>
      <c r="R122" s="79" t="s">
        <v>230</v>
      </c>
      <c r="S122" s="79" t="s">
        <v>231</v>
      </c>
      <c r="T122" s="79" t="s">
        <v>226</v>
      </c>
      <c r="U122" s="79" t="s">
        <v>231</v>
      </c>
      <c r="V122" s="79" t="s">
        <v>458</v>
      </c>
      <c r="W122" s="79" t="s">
        <v>232</v>
      </c>
      <c r="X122" s="79" t="s">
        <v>233</v>
      </c>
      <c r="Y122" s="79" t="s">
        <v>234</v>
      </c>
      <c r="Z122" s="79" t="s">
        <v>235</v>
      </c>
      <c r="AA122" s="79" t="s">
        <v>236</v>
      </c>
      <c r="AB122" s="79" t="s">
        <v>237</v>
      </c>
      <c r="AC122" s="79" t="s">
        <v>231</v>
      </c>
      <c r="AD122" s="79" t="s">
        <v>231</v>
      </c>
      <c r="AE122" s="79" t="s">
        <v>231</v>
      </c>
      <c r="AF122" s="79" t="s">
        <v>238</v>
      </c>
      <c r="AG122" s="79" t="s">
        <v>231</v>
      </c>
      <c r="AH122" s="79" t="s">
        <v>231</v>
      </c>
      <c r="AI122" s="79" t="s">
        <v>231</v>
      </c>
      <c r="AJ122" s="79" t="s">
        <v>239</v>
      </c>
      <c r="AK122" s="79" t="s">
        <v>459</v>
      </c>
      <c r="AL122" s="79" t="s">
        <v>226</v>
      </c>
      <c r="AM122" s="79" t="s">
        <v>231</v>
      </c>
      <c r="AN122" s="79" t="s">
        <v>231</v>
      </c>
      <c r="AO122" s="79" t="s">
        <v>231</v>
      </c>
      <c r="AP122" s="79" t="s">
        <v>240</v>
      </c>
      <c r="AQ122" s="79" t="s">
        <v>231</v>
      </c>
      <c r="AR122" s="79" t="s">
        <v>231</v>
      </c>
      <c r="AS122" s="79" t="s">
        <v>241</v>
      </c>
      <c r="AT122" s="79" t="s">
        <v>238</v>
      </c>
      <c r="AU122" s="79" t="s">
        <v>242</v>
      </c>
      <c r="AV122" s="79" t="s">
        <v>231</v>
      </c>
      <c r="AW122" s="79" t="s">
        <v>226</v>
      </c>
      <c r="AX122" s="79" t="s">
        <v>241</v>
      </c>
      <c r="AY122" s="79" t="s">
        <v>243</v>
      </c>
      <c r="AZ122" s="79" t="s">
        <v>244</v>
      </c>
      <c r="BA122" s="79" t="s">
        <v>245</v>
      </c>
      <c r="BB122" s="79" t="s">
        <v>246</v>
      </c>
      <c r="BC122" s="79" t="s">
        <v>247</v>
      </c>
      <c r="BD122" s="79" t="s">
        <v>248</v>
      </c>
      <c r="BE122" s="79" t="s">
        <v>249</v>
      </c>
      <c r="BF122" s="79" t="s">
        <v>250</v>
      </c>
      <c r="BG122" s="79" t="s">
        <v>251</v>
      </c>
      <c r="BH122" s="79" t="s">
        <v>252</v>
      </c>
      <c r="BI122" s="79" t="s">
        <v>460</v>
      </c>
      <c r="BJ122" s="79" t="s">
        <v>243</v>
      </c>
      <c r="BK122" s="79" t="s">
        <v>253</v>
      </c>
      <c r="BL122" s="79" t="s">
        <v>254</v>
      </c>
      <c r="BM122" s="79" t="s">
        <v>255</v>
      </c>
      <c r="BN122" s="79" t="s">
        <v>256</v>
      </c>
      <c r="BO122" s="79" t="s">
        <v>257</v>
      </c>
      <c r="BP122" s="79" t="s">
        <v>258</v>
      </c>
      <c r="BQ122" s="79" t="s">
        <v>259</v>
      </c>
      <c r="BR122" s="79" t="s">
        <v>238</v>
      </c>
      <c r="BS122" s="79" t="s">
        <v>260</v>
      </c>
      <c r="BT122" s="79" t="s">
        <v>253</v>
      </c>
      <c r="BU122" s="79" t="s">
        <v>231</v>
      </c>
    </row>
    <row r="123" spans="1:73" s="61" customFormat="1" ht="25.15" customHeight="1">
      <c r="A123" s="80"/>
      <c r="B123" s="80"/>
      <c r="C123" s="122" t="s">
        <v>261</v>
      </c>
      <c r="D123" s="122"/>
      <c r="E123" s="120"/>
      <c r="F123" s="120" t="s">
        <v>262</v>
      </c>
      <c r="G123" s="81" t="s">
        <v>265</v>
      </c>
      <c r="H123" s="120" t="s">
        <v>263</v>
      </c>
      <c r="I123" s="120"/>
      <c r="J123" s="120" t="s">
        <v>264</v>
      </c>
      <c r="K123" s="81" t="s">
        <v>264</v>
      </c>
      <c r="L123" s="120" t="s">
        <v>264</v>
      </c>
      <c r="M123" s="81" t="s">
        <v>264</v>
      </c>
      <c r="N123" s="120"/>
      <c r="O123" s="120" t="s">
        <v>265</v>
      </c>
      <c r="P123" s="120" t="s">
        <v>265</v>
      </c>
      <c r="Q123" s="120" t="s">
        <v>266</v>
      </c>
      <c r="R123" s="120" t="s">
        <v>266</v>
      </c>
      <c r="S123" s="81" t="s">
        <v>265</v>
      </c>
      <c r="T123" s="120"/>
      <c r="U123" s="82" t="s">
        <v>265</v>
      </c>
      <c r="V123" s="120" t="s">
        <v>268</v>
      </c>
      <c r="W123" s="120" t="s">
        <v>269</v>
      </c>
      <c r="X123" s="120" t="s">
        <v>270</v>
      </c>
      <c r="Y123" s="120" t="s">
        <v>271</v>
      </c>
      <c r="Z123" s="120" t="s">
        <v>272</v>
      </c>
      <c r="AA123" s="82" t="s">
        <v>273</v>
      </c>
      <c r="AB123" s="120" t="s">
        <v>274</v>
      </c>
      <c r="AC123" s="120" t="s">
        <v>265</v>
      </c>
      <c r="AD123" s="120" t="s">
        <v>265</v>
      </c>
      <c r="AE123" s="120" t="s">
        <v>265</v>
      </c>
      <c r="AF123" s="120" t="s">
        <v>267</v>
      </c>
      <c r="AG123" s="120" t="s">
        <v>265</v>
      </c>
      <c r="AH123" s="120" t="s">
        <v>265</v>
      </c>
      <c r="AI123" s="120" t="s">
        <v>265</v>
      </c>
      <c r="AJ123" s="120" t="s">
        <v>275</v>
      </c>
      <c r="AK123" s="120" t="s">
        <v>277</v>
      </c>
      <c r="AL123" s="82"/>
      <c r="AM123" s="82" t="s">
        <v>265</v>
      </c>
      <c r="AN123" s="82" t="s">
        <v>265</v>
      </c>
      <c r="AO123" s="120" t="s">
        <v>276</v>
      </c>
      <c r="AP123" s="120" t="s">
        <v>276</v>
      </c>
      <c r="AQ123" s="120" t="s">
        <v>265</v>
      </c>
      <c r="AR123" s="120" t="s">
        <v>265</v>
      </c>
      <c r="AS123" s="82" t="s">
        <v>277</v>
      </c>
      <c r="AT123" s="120" t="s">
        <v>267</v>
      </c>
      <c r="AU123" s="81" t="s">
        <v>275</v>
      </c>
      <c r="AV123" s="120" t="s">
        <v>265</v>
      </c>
      <c r="AW123" s="120"/>
      <c r="AX123" s="120" t="s">
        <v>277</v>
      </c>
      <c r="AY123" s="120" t="s">
        <v>278</v>
      </c>
      <c r="AZ123" s="120" t="s">
        <v>279</v>
      </c>
      <c r="BA123" s="120" t="s">
        <v>280</v>
      </c>
      <c r="BB123" s="120" t="s">
        <v>281</v>
      </c>
      <c r="BC123" s="120" t="s">
        <v>282</v>
      </c>
      <c r="BD123" s="120" t="s">
        <v>283</v>
      </c>
      <c r="BE123" s="81" t="s">
        <v>284</v>
      </c>
      <c r="BF123" s="120">
        <v>2112</v>
      </c>
      <c r="BG123" s="120" t="s">
        <v>277</v>
      </c>
      <c r="BH123" s="81" t="s">
        <v>285</v>
      </c>
      <c r="BI123" s="82" t="s">
        <v>278</v>
      </c>
      <c r="BJ123" s="120" t="s">
        <v>278</v>
      </c>
      <c r="BK123" s="120" t="s">
        <v>286</v>
      </c>
      <c r="BL123" s="120" t="s">
        <v>287</v>
      </c>
      <c r="BM123" s="120" t="s">
        <v>288</v>
      </c>
      <c r="BN123" s="120" t="s">
        <v>289</v>
      </c>
      <c r="BO123" s="81" t="s">
        <v>290</v>
      </c>
      <c r="BP123" s="120" t="s">
        <v>291</v>
      </c>
      <c r="BQ123" s="120" t="s">
        <v>292</v>
      </c>
      <c r="BR123" s="120" t="s">
        <v>267</v>
      </c>
      <c r="BS123" s="81" t="s">
        <v>277</v>
      </c>
      <c r="BT123" s="120" t="s">
        <v>286</v>
      </c>
      <c r="BU123" s="120" t="s">
        <v>265</v>
      </c>
    </row>
    <row r="124" spans="1:73" ht="25.15" customHeight="1">
      <c r="A124" s="83"/>
      <c r="B124" s="83"/>
      <c r="C124" s="122" t="s">
        <v>293</v>
      </c>
      <c r="D124" s="120">
        <v>1057329</v>
      </c>
      <c r="E124" s="120">
        <v>1057329</v>
      </c>
      <c r="F124" s="120">
        <v>1097139</v>
      </c>
      <c r="G124" s="120">
        <v>1057474</v>
      </c>
      <c r="H124" s="120">
        <v>1057475</v>
      </c>
      <c r="I124" s="120">
        <v>1057165</v>
      </c>
      <c r="J124" s="120">
        <v>1057166</v>
      </c>
      <c r="K124" s="120">
        <v>1118577</v>
      </c>
      <c r="L124" s="120">
        <v>1084142</v>
      </c>
      <c r="M124" s="120">
        <v>1104305</v>
      </c>
      <c r="N124" s="120">
        <v>1020056</v>
      </c>
      <c r="O124" s="120">
        <v>1097134</v>
      </c>
      <c r="P124" s="120">
        <v>1117935</v>
      </c>
      <c r="Q124" s="120">
        <v>1055503</v>
      </c>
      <c r="R124" s="120">
        <v>1055503</v>
      </c>
      <c r="S124" s="120">
        <v>1048704</v>
      </c>
      <c r="T124" s="120">
        <v>1055565</v>
      </c>
      <c r="U124" s="120">
        <v>1055566</v>
      </c>
      <c r="V124" s="120">
        <v>1055569</v>
      </c>
      <c r="W124" s="120">
        <v>1055570</v>
      </c>
      <c r="X124" s="120">
        <v>1057162</v>
      </c>
      <c r="Y124" s="120">
        <v>1057163</v>
      </c>
      <c r="Z124" s="120">
        <v>1055572</v>
      </c>
      <c r="AA124" s="120">
        <v>1125200</v>
      </c>
      <c r="AB124" s="120">
        <v>1119982</v>
      </c>
      <c r="AC124" s="120">
        <v>1019927</v>
      </c>
      <c r="AD124" s="120">
        <v>1109405</v>
      </c>
      <c r="AE124" s="120">
        <v>3019796</v>
      </c>
      <c r="AF124" s="120">
        <v>1032040</v>
      </c>
      <c r="AG124" s="120">
        <v>1118772</v>
      </c>
      <c r="AH124" s="120">
        <v>1020055</v>
      </c>
      <c r="AI124" s="120">
        <v>1097141</v>
      </c>
      <c r="AJ124" s="120">
        <v>1063850</v>
      </c>
      <c r="AK124" s="120">
        <v>1057471</v>
      </c>
      <c r="AL124" s="120">
        <v>1125552</v>
      </c>
      <c r="AM124" s="120">
        <v>1125573</v>
      </c>
      <c r="AN124" s="120">
        <v>1098063</v>
      </c>
      <c r="AO124" s="120">
        <v>1028736</v>
      </c>
      <c r="AP124" s="120">
        <v>1055509</v>
      </c>
      <c r="AQ124" s="120">
        <v>1055508</v>
      </c>
      <c r="AR124" s="120">
        <v>1098063</v>
      </c>
      <c r="AS124" s="120">
        <v>1002277</v>
      </c>
      <c r="AT124" s="120">
        <v>1017603</v>
      </c>
      <c r="AU124" s="120">
        <v>1055552</v>
      </c>
      <c r="AV124" s="120">
        <v>3021144</v>
      </c>
      <c r="AW124" s="120">
        <v>1055513</v>
      </c>
      <c r="AX124" s="120">
        <v>1097138</v>
      </c>
      <c r="AY124" s="120">
        <v>1057167</v>
      </c>
      <c r="AZ124" s="120">
        <v>1055511</v>
      </c>
      <c r="BA124" s="120">
        <v>1057161</v>
      </c>
      <c r="BB124" s="120">
        <v>1057325</v>
      </c>
      <c r="BC124" s="120">
        <v>1057326</v>
      </c>
      <c r="BD124" s="120">
        <v>1084140</v>
      </c>
      <c r="BE124" s="120">
        <v>1057164</v>
      </c>
      <c r="BF124" s="120">
        <v>1057876</v>
      </c>
      <c r="BG124" s="81" t="s">
        <v>294</v>
      </c>
      <c r="BH124" s="120">
        <v>3025672</v>
      </c>
      <c r="BI124" s="120">
        <v>1055545</v>
      </c>
      <c r="BJ124" s="120">
        <v>1055545</v>
      </c>
      <c r="BK124" s="120">
        <v>1055550</v>
      </c>
      <c r="BL124" s="120">
        <v>1029570</v>
      </c>
      <c r="BM124" s="120">
        <v>1055549</v>
      </c>
      <c r="BN124" s="120">
        <v>1055514</v>
      </c>
      <c r="BO124" s="120">
        <v>1083218</v>
      </c>
      <c r="BP124" s="120">
        <v>1055554</v>
      </c>
      <c r="BQ124" s="120">
        <v>1055512</v>
      </c>
      <c r="BR124" s="120">
        <v>1002075</v>
      </c>
      <c r="BS124" s="120">
        <v>1104722</v>
      </c>
      <c r="BT124" s="120">
        <v>1114806</v>
      </c>
      <c r="BU124" s="120">
        <v>1122162</v>
      </c>
    </row>
  </sheetData>
  <mergeCells count="24">
    <mergeCell ref="BR5:BU5"/>
    <mergeCell ref="A17:B17"/>
    <mergeCell ref="D5:D6"/>
    <mergeCell ref="F1:H1"/>
    <mergeCell ref="AM5:AQ5"/>
    <mergeCell ref="AS5:AW5"/>
    <mergeCell ref="AX5:BB5"/>
    <mergeCell ref="BC5:BG5"/>
    <mergeCell ref="BH5:BL5"/>
    <mergeCell ref="BM5:BQ5"/>
    <mergeCell ref="I5:M5"/>
    <mergeCell ref="N5:R5"/>
    <mergeCell ref="S5:W5"/>
    <mergeCell ref="X5:AB5"/>
    <mergeCell ref="AC5:AG5"/>
    <mergeCell ref="AH5:AL5"/>
    <mergeCell ref="A2:H2"/>
    <mergeCell ref="A3:H3"/>
    <mergeCell ref="G4:H4"/>
    <mergeCell ref="A5:A6"/>
    <mergeCell ref="B5:B6"/>
    <mergeCell ref="C5:C6"/>
    <mergeCell ref="E5:E6"/>
    <mergeCell ref="F5:H5"/>
  </mergeCells>
  <pageMargins left="0.23622047244094491" right="0.23622047244094491" top="0.59055118110236227" bottom="0.39370078740157483" header="0.31496062992125984" footer="0.31496062992125984"/>
  <pageSetup paperSize="9" scale="80" orientation="portrait" r:id="rId1"/>
  <headerFooter>
    <oddFooter>Page &amp;P&amp;R2. Phu luc - Cong khai DT2020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PL1 - NCC</vt:lpstr>
      <vt:lpstr>PL2 - DVTT</vt:lpstr>
      <vt:lpstr>'PL1 - NCC'!Print_Titles</vt:lpstr>
      <vt:lpstr>'PL2 - DVTT'!Print_Titles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Hi</cp:lastModifiedBy>
  <cp:lastPrinted>2020-03-02T09:10:43Z</cp:lastPrinted>
  <dcterms:created xsi:type="dcterms:W3CDTF">2017-07-14T08:03:48Z</dcterms:created>
  <dcterms:modified xsi:type="dcterms:W3CDTF">2020-05-28T06:50:49Z</dcterms:modified>
</cp:coreProperties>
</file>